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PREFEITURAS\MOGEIRO\CAIXA\CONTRATOS\PAVIMENTAÇÃO DE VIA(S) - CT 1092874-94\PLANILHAS\"/>
    </mc:Choice>
  </mc:AlternateContent>
  <bookViews>
    <workbookView xWindow="0" yWindow="0" windowWidth="20490" windowHeight="7755" firstSheet="1" activeTab="5"/>
  </bookViews>
  <sheets>
    <sheet name="Memória de Cálculo" sheetId="2" r:id="rId1"/>
    <sheet name="C.P.U" sheetId="11" r:id="rId2"/>
    <sheet name="Orçamento Sintético" sheetId="3" r:id="rId3"/>
    <sheet name="ENCARGOS DES" sheetId="14" r:id="rId4"/>
    <sheet name="BDI" sheetId="9" r:id="rId5"/>
    <sheet name="Drenagem Pluvial" sheetId="12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xlnm.Print_Titles_2">#REF!</definedName>
    <definedName name="_MDO1">[1]INSUMOS!$C$8</definedName>
    <definedName name="_MDO2">[2]INSUMOS!$C$6</definedName>
    <definedName name="_R">#REF!</definedName>
    <definedName name="_rua1">#REF!</definedName>
    <definedName name="AA">[3]CUBACAO!#REF!</definedName>
    <definedName name="AAA">[3]CUBACAO!#REF!</definedName>
    <definedName name="Ac">#REF!</definedName>
    <definedName name="ACOMPANHAMENTO" hidden="1">IF(VALUE([4]MENU!$O$4)=2,"BM","PLE")</definedName>
    <definedName name="_xlnm.Print_Area" localSheetId="4">BDI!$A$1:$J$43</definedName>
    <definedName name="_xlnm.Print_Area" localSheetId="1">'C.P.U'!$B$3:$K$121</definedName>
    <definedName name="_xlnm.Print_Area" localSheetId="5">'Drenagem Pluvial'!$B$1:$V$65</definedName>
    <definedName name="_xlnm.Print_Area" localSheetId="3">'ENCARGOS DES'!$B$2:$E$49</definedName>
    <definedName name="_xlnm.Print_Area" localSheetId="0">'Memória de Cálculo'!$A$1:$E$648</definedName>
    <definedName name="_xlnm.Print_Area" localSheetId="2">'Orçamento Sintético'!$A$1:$I$691</definedName>
    <definedName name="AUTOEVENTO" hidden="1">[4]CÁLCULO!$A$12</definedName>
    <definedName name="BB">[3]CUBACAO!#REF!</definedName>
    <definedName name="BBB">[3]CUBACAO!#REF!</definedName>
    <definedName name="BDI">#REF!</definedName>
    <definedName name="BDI.Filtro" hidden="1">#REF!</definedName>
    <definedName name="BDI.Opcao" hidden="1">[4]DADOS!$F$18</definedName>
    <definedName name="BDI.TipoObra" hidden="1">#REF!</definedName>
    <definedName name="BDIc">#REF!</definedName>
    <definedName name="BDIf">#REF!</definedName>
    <definedName name="BM.AFAcumulado" hidden="1">[4]BM!$R1</definedName>
    <definedName name="BM.AFAnterior" hidden="1">[4]BM!$Q1</definedName>
    <definedName name="BM.MaxMed" hidden="1">IF(RegimeExecucao="Global",1,[4]BM!$G1)</definedName>
    <definedName name="BM.MEDAcumulado" hidden="1">IF(COUNTIF([4]BM!$AB$13:$AM$13,BM.medicao)&gt;0,SUM(OFFSET([4]BM!$AB1,0,0,1,MATCH(BM.medicao,[4]BM!$AB$13:$AM$13,0))),0)</definedName>
    <definedName name="BM.MEDAnterior" hidden="1">IF(COUNTIF([4]BM!$AB$13:$AM$13,BM.medicao-1)&gt;0,SUM(OFFSET([4]BM!$AB1,0,0,1,MATCH(BM.medicao-1,[4]BM!$AB$13:$AM$13,0))),0)</definedName>
    <definedName name="BM.medicao" hidden="1">OFFSET([4]BM!$O$7,1,0)</definedName>
    <definedName name="BM.MinMed" hidden="1">IF(RegimeExecucao="Global",-1,-[4]BM!$G1)</definedName>
    <definedName name="CAIXA.Modo" hidden="1">[4]BM!$A$3</definedName>
    <definedName name="CÁLCULO.NúmeroDeEventos" hidden="1">IF(AUTOEVENTO&lt;&gt;"manual",MAX([4]CÁLCULO!$M$15:$M$137),MAX(OFFSET([4]EVENTOS!$C$14:$C$27,1,0)))</definedName>
    <definedName name="CÁLCULO.NúmeroDeFrentes" hidden="1">COLUMN([4]CÁLCULO!$AA$15)-COLUMN([4]CÁLCULO!$Q$15)</definedName>
    <definedName name="CÁLCULO.TotalAdmLocal" hidden="1">IF(AUTOEVENTO="manual",SUMIF([4]CÁLCULO!$M$15:$M$137,1,[4]ORÇAMENTO!$X$15:$X$137),0)</definedName>
    <definedName name="CC">[3]CUBACAO!#REF!</definedName>
    <definedName name="CCC">[3]CUBACAO!#REF!</definedName>
    <definedName name="Comp.export">#REF!</definedName>
    <definedName name="CONCATENAR">CONCATENATE(#REF!," ",#REF!)</definedName>
    <definedName name="CONTEM">#REF!</definedName>
    <definedName name="Cot.LP.Banco">#REF!</definedName>
    <definedName name="Cot.LP.Cot">#REF!</definedName>
    <definedName name="Cot.LP.Cotacao">#REF!</definedName>
    <definedName name="Cot.LP.Empresa">#REF!</definedName>
    <definedName name="Cot.LP.Indice">#REF!</definedName>
    <definedName name="CRONO.LinhasNecessarias" hidden="1">COUNTIF([4]QCI!$B$13:$B$24,"Manual")+COUNTIF([4]QCI!$B$13:$B$24,"SemiAuto")+COUNT(ORÇAMENTO.ListaCrono)</definedName>
    <definedName name="CRONO.MaxParc" hidden="1">[4]CRONO!$G65536+[4]CRONO!A1</definedName>
    <definedName name="CRONO.NivelExibicao" hidden="1">[4]CRONO!$G$10</definedName>
    <definedName name="CRONOPLE.ValorDoEvento" hidden="1">SUMIF([4]CÁLCULO!$M$15:$M$137,[4]CRONOPLE!$B1,OFFSET([4]CÁLCULO!$AA$15:$AA$137,0,[4]CRONOPLE!A$12))</definedName>
    <definedName name="DATABASE">#REF!</definedName>
    <definedName name="DATAEMISSAO">#REF!</definedName>
    <definedName name="DATART">#REF!</definedName>
    <definedName name="DD">[3]CUBACAO!#REF!</definedName>
    <definedName name="DDD">[3]CUBACAO!#REF!</definedName>
    <definedName name="DESONERACAO" hidden="1">IF(OR(Import.Desoneracao="DESONERADO",Import.Desoneracao="SIM"),"SIM","NÃO")</definedName>
    <definedName name="Df">#REF!</definedName>
    <definedName name="E">#REF!</definedName>
    <definedName name="EE">[3]CUBACAO!#REF!</definedName>
    <definedName name="EEE">[3]CUBACAO!#REF!</definedName>
    <definedName name="EMPRESAS">OFFSET(#REF!,1,0):OFFSET(#REF!,-1,0)</definedName>
    <definedName name="EVENTOS.Lista" hidden="1">[4]EVENTOS!$C$15:OFFSET([4]EVENTOS!$C$27,-1,0)</definedName>
    <definedName name="EVENTOS.ListaValidacao" hidden="1">[4]EVENTOS!$B$15:OFFSET([4]EVENTOS!$B$27,-1,0)</definedName>
    <definedName name="Excel_BuiltIn_Database" hidden="1">TEXT(Import.DataBase,"mm-aaaa")</definedName>
    <definedName name="Excel_BuiltIn_Print_Titles_2_1">#REF!</definedName>
    <definedName name="Excel_BuiltIn_Print_Titles_8">'[5]Orçamento Cisterna'!#REF!</definedName>
    <definedName name="Fd">#REF!</definedName>
    <definedName name="FF">[3]CUBACAO!#REF!</definedName>
    <definedName name="FFF">[3]CUBACAO!#REF!</definedName>
    <definedName name="FiltroComp">#REF!</definedName>
    <definedName name="FiltroCot">#REF!</definedName>
    <definedName name="GG">[3]CUBACAO!#REF!</definedName>
    <definedName name="GGG">[3]CUBACAO!#REF!</definedName>
    <definedName name="HH">[3]CUBACAO!#REF!</definedName>
    <definedName name="HHH">[3]CUBACAO!#REF!</definedName>
    <definedName name="II">[3]CUBACAO!#REF!</definedName>
    <definedName name="III">[3]CUBACAO!#REF!</definedName>
    <definedName name="Im">#REF!</definedName>
    <definedName name="Import.Apelido" hidden="1">[4]DADOS!$F$16</definedName>
    <definedName name="Import.BDI.Det1" hidden="1">#REF!</definedName>
    <definedName name="Import.BDI.Det2" hidden="1">#REF!</definedName>
    <definedName name="Import.BDI.Det3" hidden="1">#REF!</definedName>
    <definedName name="Import.BDI.ISS" hidden="1">#REF!</definedName>
    <definedName name="Import.BDI.Obs1" hidden="1">#REF!</definedName>
    <definedName name="Import.BDI.Obs2" hidden="1">#REF!</definedName>
    <definedName name="Import.BDI.Obs3" hidden="1">#REF!</definedName>
    <definedName name="Import.BDI.Tipo1" hidden="1">#REF!</definedName>
    <definedName name="Import.BDI.Tipo2" hidden="1">#REF!</definedName>
    <definedName name="Import.BDI.Tipo3" hidden="1">#REF!</definedName>
    <definedName name="Import.BMAFAcumulado" hidden="1">OFFSET([4]BM!$R$15,1,0):OFFSET([4]BM!$R$137,-1,0)</definedName>
    <definedName name="Import.CNPJ" hidden="1">[4]DADOS!$F$38</definedName>
    <definedName name="Import.Código" hidden="1">OFFSET([4]ORÇAMENTO!$Q$15,1,0):OFFSET([4]ORÇAMENTO!$Q$137,-1,0)</definedName>
    <definedName name="Import.Contrapartida" hidden="1">[4]DADOS!$F$10</definedName>
    <definedName name="Import.CPMaxPerc" hidden="1">[4]DADOS!$F$13</definedName>
    <definedName name="Import.CPMinAbsoluta" hidden="1">[4]DADOS!$F$12</definedName>
    <definedName name="Import.CPMinPerc" hidden="1">[4]DADOS!$F$11</definedName>
    <definedName name="Import.CR" hidden="1">[4]DADOS!$F$7</definedName>
    <definedName name="Import.CRONOPLE" hidden="1">OFFSET([4]CRONOPLE!$F$15,1,1):OFFSET([4]CRONOPLE!$AF$27,-1,-1)</definedName>
    <definedName name="Import.CTEF" hidden="1">[4]DADOS!$F$36</definedName>
    <definedName name="Import.CustoUnitário" hidden="1">OFFSET([4]ORÇAMENTO!$U$15,1,0):OFFSET([4]ORÇAMENTO!$U$137,-1,0)</definedName>
    <definedName name="Import.DataBase" hidden="1">OFFSET([4]DADOS!$G$19,0,-1)</definedName>
    <definedName name="Import.DataBaseLicit" hidden="1">OFFSET([4]DADOS!$G$40,0,-1)</definedName>
    <definedName name="Import.DataInicioObra" hidden="1">[4]DADOS!$F$46</definedName>
    <definedName name="Import.DescLote" hidden="1">[4]DADOS!$F$17</definedName>
    <definedName name="Import.Descrição" hidden="1">OFFSET([4]ORÇAMENTO!$R$15,1,0):OFFSET([4]ORÇAMENTO!$R$137,-1,0)</definedName>
    <definedName name="Import.Desoneracao" hidden="1">OFFSET([4]DADOS!$G$18,0,-1)</definedName>
    <definedName name="Import.empresa" hidden="1">[4]DADOS!$F$37</definedName>
    <definedName name="Import.Eventos.Nomes" hidden="1">OFFSET([4]EVENTOS!$D$15,1,0):OFFSET([4]EVENTOS!$D$27,-1,0)</definedName>
    <definedName name="Import.Fonte" hidden="1">OFFSET([4]ORÇAMENTO!$P$15,1,0):OFFSET([4]ORÇAMENTO!$P$137,-1,0)</definedName>
    <definedName name="Import.FrenteDeObra" hidden="1">[4]CÁLCULO!$Q$12:OFFSET([4]CÁLCULO!$AA$12,0,-1)</definedName>
    <definedName name="Import.Município" hidden="1">[4]DADOS!$F$6</definedName>
    <definedName name="Import.Nível" hidden="1">OFFSET([4]ORÇAMENTO!$M$15,1,0):OFFSET([4]ORÇAMENTO!$M$137,-1,0)</definedName>
    <definedName name="Import.OpcaoBDI" hidden="1">OFFSET([4]ORÇAMENTO!$V$15,1,0):OFFSET([4]ORÇAMENTO!$V$137,-1,0)</definedName>
    <definedName name="Import.ORÇAMENTO.DivRecurso" hidden="1">OFFSET([4]ORÇAMENTO!$Y$15,1,0):OFFSET([4]ORÇAMENTO!$Y$137,-1,0)</definedName>
    <definedName name="Import.PLE" hidden="1">OFFSET([4]PLE!$G$15,1,1):OFFSET([4]PLE!$AG$27,-1,-1)</definedName>
    <definedName name="Import.PLQ" hidden="1">OFFSET([4]CÁLCULO!$P$15,1,1):OFFSET([4]CÁLCULO!$AA$137,-1,-1)</definedName>
    <definedName name="Import.PLQ.MemCalc" hidden="1">OFFSET([4]CÁLCULO!$I$15,1,0):OFFSET([4]CÁLCULO!$I$137,-1,0)</definedName>
    <definedName name="Import.Proponente" hidden="1">[4]DADOS!$F$5</definedName>
    <definedName name="Import.QCI.Divisao" hidden="1">OFFSET([4]QCI!$V$13,1,0):OFFSET([4]QCI!$V$24,-1,0)</definedName>
    <definedName name="Import.QCI.ItemInv" hidden="1">OFFSET([4]QCI!$E$13,1,0):OFFSET([4]QCI!$E$24,-1,0)</definedName>
    <definedName name="Import.QCI.Qtde" hidden="1">OFFSET([4]QCI!$I$13,1,0):OFFSET([4]QCI!$I$24,-1,0)</definedName>
    <definedName name="Import.QCI.Situacao" hidden="1">OFFSET([4]QCI!$H$13,1,0):OFFSET([4]QCI!$H$24,-1,0)</definedName>
    <definedName name="Import.QCI.SubItemInv" hidden="1">OFFSET([4]QCI!$F$13,1,0):OFFSET([4]QCI!$F$24,-1,0)</definedName>
    <definedName name="Import.QCICP" hidden="1">OFFSET([4]QCI!$W$13,1,0):OFFSET([4]QCI!$W$24,-1,0)</definedName>
    <definedName name="Import.QCIDesc" hidden="1">OFFSET([4]QCI!$R$13,1,0):OFFSET([4]QCI!$R$24,-1,0)</definedName>
    <definedName name="Import.QCIInv" hidden="1">OFFSET([4]QCI!$U$13,1,0):OFFSET([4]QCI!$U$24,-1,0)</definedName>
    <definedName name="Import.QCILote" hidden="1">OFFSET([4]QCI!$T$13,1,0):OFFSET([4]QCI!$T$24,-1,0)</definedName>
    <definedName name="Import.QCIOutros" hidden="1">OFFSET([4]QCI!$X$13,1,0):OFFSET([4]QCI!$X$24,-1,0)</definedName>
    <definedName name="Import.Quantidade" hidden="1">OFFSET([4]ORÇAMENTO!$AJ$15,1,0):OFFSET([4]ORÇAMENTO!$AJ$137,-1,0)</definedName>
    <definedName name="import.recurso" hidden="1">[4]DADOS!$F$4</definedName>
    <definedName name="Import.RegimeExecução" hidden="1">OFFSET([4]DADOS!$G$39,0,-1)</definedName>
    <definedName name="Import.Repasse" hidden="1">[4]DADOS!$F$9</definedName>
    <definedName name="Import.RespFiscalização" hidden="1">[4]DADOS!$F$50:$F$53</definedName>
    <definedName name="Import.RespOrçamento" hidden="1">[4]DADOS!$F$22:$F$24</definedName>
    <definedName name="Import.SICONV" hidden="1">[4]DADOS!$F$8</definedName>
    <definedName name="Import.Unidade" hidden="1">OFFSET([4]ORÇAMENTO!$S$15,1,0):OFFSET([4]ORÇAMENTO!$S$137,-1,0)</definedName>
    <definedName name="Import.UnitarioLicitado" hidden="1">OFFSET([4]ORÇAMENTO!$AL$15,1,0):OFFSET([4]ORÇAMENTO!$AL$137,-1,0)</definedName>
    <definedName name="INDICES">OFFSET(#REF!,1,0):OFFSET(#REF!,-1,0)</definedName>
    <definedName name="Io">#REF!</definedName>
    <definedName name="ISS">#REF!</definedName>
    <definedName name="IT">#REF!</definedName>
    <definedName name="item1.1">'[6]COMPOSIÇÃO CUSTO'!#REF!</definedName>
    <definedName name="item1.2">'[6]COMPOSIÇÃO CUSTO'!#REF!</definedName>
    <definedName name="item1.3">'[6]COMPOSIÇÃO CUSTO'!#REF!</definedName>
    <definedName name="item1.4">'[6]COMPOSIÇÃO CUSTO'!#REF!</definedName>
    <definedName name="item1.5">'[6]COMPOSIÇÃO CUSTO'!#REF!</definedName>
    <definedName name="item1.6">'[6]COMPOSIÇÃO CUSTO'!#REF!</definedName>
    <definedName name="item10.1">'[6]COMPOSIÇÃO CUSTO'!#REF!</definedName>
    <definedName name="item10.10">'[6]COMPOSIÇÃO CUSTO'!#REF!</definedName>
    <definedName name="item10.11">'[6]COMPOSIÇÃO CUSTO'!#REF!</definedName>
    <definedName name="item10.12">'[6]COMPOSIÇÃO CUSTO'!#REF!</definedName>
    <definedName name="item10.13">'[6]COMPOSIÇÃO CUSTO'!#REF!</definedName>
    <definedName name="item10.14">'[6]COMPOSIÇÃO CUSTO'!#REF!</definedName>
    <definedName name="item10.15">'[6]COMPOSIÇÃO CUSTO'!#REF!</definedName>
    <definedName name="item10.16">'[6]COMPOSIÇÃO CUSTO'!#REF!</definedName>
    <definedName name="item10.17">'[6]COMPOSIÇÃO CUSTO'!#REF!</definedName>
    <definedName name="item10.18">'[6]COMPOSIÇÃO CUSTO'!#REF!</definedName>
    <definedName name="item10.19">'[6]COMPOSIÇÃO CUSTO'!#REF!</definedName>
    <definedName name="item10.2">'[6]COMPOSIÇÃO CUSTO'!#REF!</definedName>
    <definedName name="item10.3">'[6]COMPOSIÇÃO CUSTO'!#REF!</definedName>
    <definedName name="item10.4">'[6]COMPOSIÇÃO CUSTO'!#REF!</definedName>
    <definedName name="item10.5">'[6]COMPOSIÇÃO CUSTO'!#REF!</definedName>
    <definedName name="item10.6">'[6]COMPOSIÇÃO CUSTO'!#REF!</definedName>
    <definedName name="item10.7">'[6]COMPOSIÇÃO CUSTO'!#REF!</definedName>
    <definedName name="item10.8">'[6]COMPOSIÇÃO CUSTO'!#REF!</definedName>
    <definedName name="item10.9">'[6]COMPOSIÇÃO CUSTO'!#REF!</definedName>
    <definedName name="item11.1">'[6]COMPOSIÇÃO CUSTO'!#REF!</definedName>
    <definedName name="item11.10">'[6]COMPOSIÇÃO CUSTO'!#REF!</definedName>
    <definedName name="item11.11">'[6]COMPOSIÇÃO CUSTO'!#REF!</definedName>
    <definedName name="item11.12">'[6]COMPOSIÇÃO CUSTO'!#REF!</definedName>
    <definedName name="item11.13">'[6]COMPOSIÇÃO CUSTO'!#REF!</definedName>
    <definedName name="item11.14">'[6]COMPOSIÇÃO CUSTO'!#REF!</definedName>
    <definedName name="item11.15">'[6]COMPOSIÇÃO CUSTO'!#REF!</definedName>
    <definedName name="item11.16">'[6]COMPOSIÇÃO CUSTO'!#REF!</definedName>
    <definedName name="item11.17">'[6]COMPOSIÇÃO CUSTO'!#REF!</definedName>
    <definedName name="item11.18">'[6]COMPOSIÇÃO CUSTO'!#REF!</definedName>
    <definedName name="item11.19">'[6]COMPOSIÇÃO CUSTO'!#REF!</definedName>
    <definedName name="item11.2">'[6]COMPOSIÇÃO CUSTO'!#REF!</definedName>
    <definedName name="item11.20">'[6]COMPOSIÇÃO CUSTO'!#REF!</definedName>
    <definedName name="item11.21">'[6]COMPOSIÇÃO CUSTO'!#REF!</definedName>
    <definedName name="item11.22">'[6]COMPOSIÇÃO CUSTO'!#REF!</definedName>
    <definedName name="item11.23">'[6]COMPOSIÇÃO CUSTO'!#REF!</definedName>
    <definedName name="item11.24">'[6]COMPOSIÇÃO CUSTO'!#REF!</definedName>
    <definedName name="item11.25">'[6]COMPOSIÇÃO CUSTO'!#REF!</definedName>
    <definedName name="item11.26">'[6]COMPOSIÇÃO CUSTO'!#REF!</definedName>
    <definedName name="item11.27">'[6]COMPOSIÇÃO CUSTO'!#REF!</definedName>
    <definedName name="item11.28">'[6]COMPOSIÇÃO CUSTO'!#REF!</definedName>
    <definedName name="item11.3">'[6]COMPOSIÇÃO CUSTO'!#REF!</definedName>
    <definedName name="item11.4">'[6]COMPOSIÇÃO CUSTO'!#REF!</definedName>
    <definedName name="item11.5">'[6]COMPOSIÇÃO CUSTO'!#REF!</definedName>
    <definedName name="item11.6">'[6]COMPOSIÇÃO CUSTO'!#REF!</definedName>
    <definedName name="item11.7">'[6]COMPOSIÇÃO CUSTO'!#REF!</definedName>
    <definedName name="item11.8">'[6]COMPOSIÇÃO CUSTO'!#REF!</definedName>
    <definedName name="item11.9">'[6]COMPOSIÇÃO CUSTO'!#REF!</definedName>
    <definedName name="item12.1">'[6]COMPOSIÇÃO CUSTO'!#REF!</definedName>
    <definedName name="item12.10">'[6]COMPOSIÇÃO CUSTO'!#REF!</definedName>
    <definedName name="item12.11">'[6]COMPOSIÇÃO CUSTO'!#REF!</definedName>
    <definedName name="item12.12">'[6]COMPOSIÇÃO CUSTO'!#REF!</definedName>
    <definedName name="item12.13">'[6]COMPOSIÇÃO CUSTO'!#REF!</definedName>
    <definedName name="item12.14">'[6]COMPOSIÇÃO CUSTO'!#REF!</definedName>
    <definedName name="item12.15">'[6]COMPOSIÇÃO CUSTO'!#REF!</definedName>
    <definedName name="item12.16">'[6]COMPOSIÇÃO CUSTO'!#REF!</definedName>
    <definedName name="item12.17">'[6]COMPOSIÇÃO CUSTO'!#REF!</definedName>
    <definedName name="item12.18">'[6]COMPOSIÇÃO CUSTO'!#REF!</definedName>
    <definedName name="item12.19">'[6]COMPOSIÇÃO CUSTO'!#REF!</definedName>
    <definedName name="item12.2">'[6]COMPOSIÇÃO CUSTO'!#REF!</definedName>
    <definedName name="item12.20">'[6]COMPOSIÇÃO CUSTO'!#REF!</definedName>
    <definedName name="item12.21">'[6]COMPOSIÇÃO CUSTO'!#REF!</definedName>
    <definedName name="item12.22">'[6]COMPOSIÇÃO CUSTO'!#REF!</definedName>
    <definedName name="item12.23">'[6]COMPOSIÇÃO CUSTO'!#REF!</definedName>
    <definedName name="item12.24">'[6]COMPOSIÇÃO CUSTO'!#REF!</definedName>
    <definedName name="item12.25">'[6]COMPOSIÇÃO CUSTO'!#REF!</definedName>
    <definedName name="item12.26">'[6]COMPOSIÇÃO CUSTO'!#REF!</definedName>
    <definedName name="item12.27">'[6]COMPOSIÇÃO CUSTO'!#REF!</definedName>
    <definedName name="item12.3">'[6]COMPOSIÇÃO CUSTO'!#REF!</definedName>
    <definedName name="item12.4">'[6]COMPOSIÇÃO CUSTO'!#REF!</definedName>
    <definedName name="item12.5">'[6]COMPOSIÇÃO CUSTO'!#REF!</definedName>
    <definedName name="item12.6">'[6]COMPOSIÇÃO CUSTO'!#REF!</definedName>
    <definedName name="item12.7">'[6]COMPOSIÇÃO CUSTO'!#REF!</definedName>
    <definedName name="item12.8">'[6]COMPOSIÇÃO CUSTO'!#REF!</definedName>
    <definedName name="item12.9">'[6]COMPOSIÇÃO CUSTO'!#REF!</definedName>
    <definedName name="item13.1">'[6]COMPOSIÇÃO CUSTO'!#REF!</definedName>
    <definedName name="item13.10">'[6]COMPOSIÇÃO CUSTO'!#REF!</definedName>
    <definedName name="item13.11">'[6]COMPOSIÇÃO CUSTO'!#REF!</definedName>
    <definedName name="item13.12">'[6]COMPOSIÇÃO CUSTO'!#REF!</definedName>
    <definedName name="item13.13">'[6]COMPOSIÇÃO CUSTO'!#REF!</definedName>
    <definedName name="item13.2">'[6]COMPOSIÇÃO CUSTO'!#REF!</definedName>
    <definedName name="item13.3">'[6]COMPOSIÇÃO CUSTO'!#REF!</definedName>
    <definedName name="item13.4">'[6]COMPOSIÇÃO CUSTO'!#REF!</definedName>
    <definedName name="item13.5">'[6]COMPOSIÇÃO CUSTO'!#REF!</definedName>
    <definedName name="item13.6">'[6]COMPOSIÇÃO CUSTO'!#REF!</definedName>
    <definedName name="item13.7">'[6]COMPOSIÇÃO CUSTO'!#REF!</definedName>
    <definedName name="item13.8">'[6]COMPOSIÇÃO CUSTO'!#REF!</definedName>
    <definedName name="item13.9">'[6]COMPOSIÇÃO CUSTO'!#REF!</definedName>
    <definedName name="item14.1">'[6]COMPOSIÇÃO CUSTO'!#REF!</definedName>
    <definedName name="item14.2">'[6]COMPOSIÇÃO CUSTO'!#REF!</definedName>
    <definedName name="item14.3">'[6]COMPOSIÇÃO CUSTO'!#REF!</definedName>
    <definedName name="item14.4">'[6]COMPOSIÇÃO CUSTO'!#REF!</definedName>
    <definedName name="item14.5">'[6]COMPOSIÇÃO CUSTO'!#REF!</definedName>
    <definedName name="item14.6">'[6]COMPOSIÇÃO CUSTO'!#REF!</definedName>
    <definedName name="item15.1">'[6]COMPOSIÇÃO CUSTO'!#REF!</definedName>
    <definedName name="item15.10">'[6]COMPOSIÇÃO CUSTO'!#REF!</definedName>
    <definedName name="item15.11">'[6]COMPOSIÇÃO CUSTO'!#REF!</definedName>
    <definedName name="item15.12">'[6]COMPOSIÇÃO CUSTO'!#REF!</definedName>
    <definedName name="item15.13">'[6]COMPOSIÇÃO CUSTO'!#REF!</definedName>
    <definedName name="item15.2">'[6]COMPOSIÇÃO CUSTO'!#REF!</definedName>
    <definedName name="item15.3">'[6]COMPOSIÇÃO CUSTO'!#REF!</definedName>
    <definedName name="item15.4">'[6]COMPOSIÇÃO CUSTO'!#REF!</definedName>
    <definedName name="item15.5">'[6]COMPOSIÇÃO CUSTO'!#REF!</definedName>
    <definedName name="item15.6">'[6]COMPOSIÇÃO CUSTO'!#REF!</definedName>
    <definedName name="item15.7">'[6]COMPOSIÇÃO CUSTO'!#REF!</definedName>
    <definedName name="item15.8">'[6]COMPOSIÇÃO CUSTO'!#REF!</definedName>
    <definedName name="item15.9">'[6]COMPOSIÇÃO CUSTO'!#REF!</definedName>
    <definedName name="item2.1">'[6]COMPOSIÇÃO CUSTO'!#REF!</definedName>
    <definedName name="item2.10">'[6]COMPOSIÇÃO CUSTO'!#REF!</definedName>
    <definedName name="item2.11">'[6]COMPOSIÇÃO CUSTO'!#REF!</definedName>
    <definedName name="item2.12">'[6]COMPOSIÇÃO CUSTO'!#REF!</definedName>
    <definedName name="item2.13">'[6]COMPOSIÇÃO CUSTO'!#REF!</definedName>
    <definedName name="item2.14">'[6]COMPOSIÇÃO CUSTO'!#REF!</definedName>
    <definedName name="item2.15">'[6]COMPOSIÇÃO CUSTO'!#REF!</definedName>
    <definedName name="item2.16">'[6]COMPOSIÇÃO CUSTO'!#REF!</definedName>
    <definedName name="item2.17">'[6]COMPOSIÇÃO CUSTO'!#REF!</definedName>
    <definedName name="item2.18">'[6]COMPOSIÇÃO CUSTO'!#REF!</definedName>
    <definedName name="item2.19">'[6]COMPOSIÇÃO CUSTO'!#REF!</definedName>
    <definedName name="item2.2">'[6]COMPOSIÇÃO CUSTO'!#REF!</definedName>
    <definedName name="item2.20">'[6]COMPOSIÇÃO CUSTO'!#REF!</definedName>
    <definedName name="item2.21">'[6]COMPOSIÇÃO CUSTO'!#REF!</definedName>
    <definedName name="item2.22">'[6]COMPOSIÇÃO CUSTO'!#REF!</definedName>
    <definedName name="item2.23">'[6]COMPOSIÇÃO CUSTO'!#REF!</definedName>
    <definedName name="item2.24">'[6]COMPOSIÇÃO CUSTO'!#REF!</definedName>
    <definedName name="item2.25">'[6]COMPOSIÇÃO CUSTO'!#REF!</definedName>
    <definedName name="item2.26">'[6]COMPOSIÇÃO CUSTO'!#REF!</definedName>
    <definedName name="item2.27">'[6]COMPOSIÇÃO CUSTO'!#REF!</definedName>
    <definedName name="item2.3">'[6]COMPOSIÇÃO CUSTO'!#REF!</definedName>
    <definedName name="item2.4">'[6]COMPOSIÇÃO CUSTO'!#REF!</definedName>
    <definedName name="item2.5">'[6]COMPOSIÇÃO CUSTO'!#REF!</definedName>
    <definedName name="item2.6">'[6]COMPOSIÇÃO CUSTO'!#REF!</definedName>
    <definedName name="item2.7">'[6]COMPOSIÇÃO CUSTO'!#REF!</definedName>
    <definedName name="item2.8">'[6]COMPOSIÇÃO CUSTO'!#REF!</definedName>
    <definedName name="item2.9">'[6]COMPOSIÇÃO CUSTO'!#REF!</definedName>
    <definedName name="item3.1">'[6]COMPOSIÇÃO CUSTO'!#REF!</definedName>
    <definedName name="item3.2">'[6]COMPOSIÇÃO CUSTO'!#REF!</definedName>
    <definedName name="item3.3">'[6]COMPOSIÇÃO CUSTO'!#REF!</definedName>
    <definedName name="item4.1">'[6]COMPOSIÇÃO CUSTO'!#REF!</definedName>
    <definedName name="item4.2">'[6]COMPOSIÇÃO CUSTO'!#REF!</definedName>
    <definedName name="item4.3">'[6]COMPOSIÇÃO CUSTO'!#REF!</definedName>
    <definedName name="item4.4">'[6]COMPOSIÇÃO CUSTO'!#REF!</definedName>
    <definedName name="item4.5">'[6]COMPOSIÇÃO CUSTO'!#REF!</definedName>
    <definedName name="item4.6">'[6]COMPOSIÇÃO CUSTO'!#REF!</definedName>
    <definedName name="item4.7">'[6]COMPOSIÇÃO CUSTO'!#REF!</definedName>
    <definedName name="item5.1">'[6]COMPOSIÇÃO CUSTO'!#REF!</definedName>
    <definedName name="item5.2">'[6]COMPOSIÇÃO CUSTO'!#REF!</definedName>
    <definedName name="item5.3">'[6]COMPOSIÇÃO CUSTO'!#REF!</definedName>
    <definedName name="item5.4">'[6]COMPOSIÇÃO CUSTO'!#REF!</definedName>
    <definedName name="item5.5">'[6]COMPOSIÇÃO CUSTO'!#REF!</definedName>
    <definedName name="item5.6">'[6]COMPOSIÇÃO CUSTO'!#REF!</definedName>
    <definedName name="item5.7">'[6]COMPOSIÇÃO CUSTO'!#REF!</definedName>
    <definedName name="item6.1">'[6]COMPOSIÇÃO CUSTO'!#REF!</definedName>
    <definedName name="item6.2">'[6]COMPOSIÇÃO CUSTO'!#REF!</definedName>
    <definedName name="item6.3">'[6]COMPOSIÇÃO CUSTO'!#REF!</definedName>
    <definedName name="item6.4">'[6]COMPOSIÇÃO CUSTO'!#REF!</definedName>
    <definedName name="item6.5">'[6]COMPOSIÇÃO CUSTO'!#REF!</definedName>
    <definedName name="item7.1">'[6]COMPOSIÇÃO CUSTO'!#REF!</definedName>
    <definedName name="item7.10">'[6]COMPOSIÇÃO CUSTO'!#REF!</definedName>
    <definedName name="item7.11">'[6]COMPOSIÇÃO CUSTO'!#REF!</definedName>
    <definedName name="item7.12">'[6]COMPOSIÇÃO CUSTO'!#REF!</definedName>
    <definedName name="item7.13">'[6]COMPOSIÇÃO CUSTO'!#REF!</definedName>
    <definedName name="item7.14">'[6]COMPOSIÇÃO CUSTO'!#REF!</definedName>
    <definedName name="item7.15">'[6]COMPOSIÇÃO CUSTO'!#REF!</definedName>
    <definedName name="item7.16">'[6]COMPOSIÇÃO CUSTO'!#REF!</definedName>
    <definedName name="item7.17">'[6]COMPOSIÇÃO CUSTO'!#REF!</definedName>
    <definedName name="item7.18">'[6]COMPOSIÇÃO CUSTO'!#REF!</definedName>
    <definedName name="item7.19">'[6]COMPOSIÇÃO CUSTO'!#REF!</definedName>
    <definedName name="item7.2">'[6]COMPOSIÇÃO CUSTO'!#REF!</definedName>
    <definedName name="item7.3">'[6]COMPOSIÇÃO CUSTO'!#REF!</definedName>
    <definedName name="item7.4">'[6]COMPOSIÇÃO CUSTO'!#REF!</definedName>
    <definedName name="item7.5">'[6]COMPOSIÇÃO CUSTO'!#REF!</definedName>
    <definedName name="item7.6">'[6]COMPOSIÇÃO CUSTO'!#REF!</definedName>
    <definedName name="item7.7">'[6]COMPOSIÇÃO CUSTO'!#REF!</definedName>
    <definedName name="item7.8">'[6]COMPOSIÇÃO CUSTO'!#REF!</definedName>
    <definedName name="item7.9">'[6]COMPOSIÇÃO CUSTO'!#REF!</definedName>
    <definedName name="item8.1">'[6]COMPOSIÇÃO CUSTO'!#REF!</definedName>
    <definedName name="item8.2">'[6]COMPOSIÇÃO CUSTO'!#REF!</definedName>
    <definedName name="item8.3">'[6]COMPOSIÇÃO CUSTO'!#REF!</definedName>
    <definedName name="item8.4">'[6]COMPOSIÇÃO CUSTO'!#REF!</definedName>
    <definedName name="item8.5">'[6]COMPOSIÇÃO CUSTO'!#REF!</definedName>
    <definedName name="item8.6">'[6]COMPOSIÇÃO CUSTO'!#REF!</definedName>
    <definedName name="item9.1">'[6]COMPOSIÇÃO CUSTO'!#REF!</definedName>
    <definedName name="item9.2">'[6]COMPOSIÇÃO CUSTO'!#REF!</definedName>
    <definedName name="item9.3">'[6]COMPOSIÇÃO CUSTO'!#REF!</definedName>
    <definedName name="item9.4">'[6]COMPOSIÇÃO CUSTO'!#REF!</definedName>
    <definedName name="item9.5">'[6]COMPOSIÇÃO CUSTO'!#REF!</definedName>
    <definedName name="item9.6">'[6]COMPOSIÇÃO CUSTO'!#REF!</definedName>
    <definedName name="item9.7">'[6]COMPOSIÇÃO CUSTO'!#REF!</definedName>
    <definedName name="item9.8">'[6]COMPOSIÇÃO CUSTO'!#REF!</definedName>
    <definedName name="item9.9">'[6]COMPOSIÇÃO CUSTO'!#REF!</definedName>
    <definedName name="itm10.2">'[6]COMPOSIÇÃO CUSTO'!#REF!</definedName>
    <definedName name="Jd">#REF!</definedName>
    <definedName name="JJ">[3]CUBACAO!#REF!</definedName>
    <definedName name="JJJ">[3]CUBACAO!#REF!</definedName>
    <definedName name="Jm">#REF!</definedName>
    <definedName name="KKK">[3]CUBACAO!#REF!</definedName>
    <definedName name="LEO">#REF!</definedName>
    <definedName name="LL">[3]CUBACAO!#REF!</definedName>
    <definedName name="LLL">[3]CUBACAO!#REF!</definedName>
    <definedName name="LOCALIDADE">#REF!</definedName>
    <definedName name="Lucro">#REF!</definedName>
    <definedName name="m">#REF!</definedName>
    <definedName name="MENU.CRONO" hidden="1">OFFSET([4]CRONO!$T$11,1,0)</definedName>
    <definedName name="MM">[3]CUBACAO!#REF!</definedName>
    <definedName name="MMM">[3]CUBACAO!#REF!</definedName>
    <definedName name="n">#REF!</definedName>
    <definedName name="NAOCONTEM">#REF!</definedName>
    <definedName name="NCOMPOSICOES">2</definedName>
    <definedName name="NCOTACOES">4</definedName>
    <definedName name="NEMPRESAS">12</definedName>
    <definedName name="NINDICES">3</definedName>
    <definedName name="NN">[3]CUBACAO!#REF!</definedName>
    <definedName name="NNN">[3]CUBACAO!#REF!</definedName>
    <definedName name="NRELATORIOS">COUNTA(#REF!)-2</definedName>
    <definedName name="NumerEmpresa">25</definedName>
    <definedName name="NumerIndice">3</definedName>
    <definedName name="OAO">#REF!</definedName>
    <definedName name="Objeto">"Referência"</definedName>
    <definedName name="OO">[3]CUBACAO!#REF!</definedName>
    <definedName name="OOO">[3]CUBACAO!#REF!</definedName>
    <definedName name="ORÇAMENTO.BancoRef" hidden="1">[4]ORÇAMENTO!$F$8</definedName>
    <definedName name="ORÇAMENTO.CodBarra" hidden="1">IF(ORÇAMENTO.Fonte="Sinapi",SUBSTITUTE(SUBSTITUTE(ORÇAMENTO.Codigo,"/00","/"),"/0","/"),ORÇAMENTO.Codigo)</definedName>
    <definedName name="ORÇAMENTO.Codigo" hidden="1">[4]ORÇAMENTO!$Q1</definedName>
    <definedName name="ORÇAMENTO.CustoUnitario" hidden="1">ROUND([4]ORÇAMENTO!$U1,15-13*[4]ORÇAMENTO!$AF$8)</definedName>
    <definedName name="ORÇAMENTO.Descricao" hidden="1">[4]ORÇAMENTO!$R1</definedName>
    <definedName name="ORÇAMENTO.Fonte" hidden="1">[4]ORÇAMENTO!$P1</definedName>
    <definedName name="ORÇAMENTO.ListaCrono" hidden="1">OFFSET([4]ORÇAMENTO!$AD$15,1,0):OFFSET([4]ORÇAMENTO!$AD$137,-1,0)</definedName>
    <definedName name="ORÇAMENTO.MáximoListaCrono" hidden="1">MAX(ORÇAMENTO.ListaCrono)</definedName>
    <definedName name="ORÇAMENTO.Nivel" hidden="1">[4]ORÇAMENTO!$M1</definedName>
    <definedName name="ORÇAMENTO.OpcaoBDI" hidden="1">[4]ORÇAMENTO!$V1</definedName>
    <definedName name="ORÇAMENTO.PasteFormat1" hidden="1">OFFSET([4]ORÇAMENTO!$P$15,1,0):OFFSET([4]ORÇAMENTO!$S$137,-1,0)</definedName>
    <definedName name="ORÇAMENTO.PasteFormat2" hidden="1">OFFSET([4]ORÇAMENTO!$U$15,1,0):OFFSET([4]ORÇAMENTO!$V$137,-1,0)</definedName>
    <definedName name="ORÇAMENTO.PrecoUnitarioLicitado" hidden="1">[4]ORÇAMENTO!$AL1</definedName>
    <definedName name="ORÇAMENTO.RangeQuant" hidden="1">OFFSET([4]ORÇAMENTO!$T$15,1,0):OFFSET([4]ORÇAMENTO!$T$137,-1,0)</definedName>
    <definedName name="ORÇAMENTO.SumCPMANUAL" hidden="1">SUMIF([4]ORÇAMENTO!$Z$15:$Z$137,"CP",[4]ORÇAMENTO!$AA$15:$AA$137)</definedName>
    <definedName name="ORÇAMENTO.SumINVMANUAL" hidden="1">SUMIF([4]ORÇAMENTO!$Z$15:$Z$137,"RP",[4]ORÇAMENTO!$X$15:$X$137)+SUMIF([4]ORÇAMENTO!$Z$15:$Z$137,"CP",[4]ORÇAMENTO!$X$15:$X$137)+SUMIF([4]ORÇAMENTO!$Z$15:$Z$137,"OU",[4]ORÇAMENTO!$X$15:$X$137)</definedName>
    <definedName name="ORÇAMENTO.SumOUTROSMANUAL" hidden="1">SUMIF([4]ORÇAMENTO!$Z$15:$Z$137,"OU",[4]ORÇAMENTO!$AB$15:$AB$137)</definedName>
    <definedName name="ORÇAMENTO.SumREPASSEMANUAL" hidden="1">ORÇAMENTO.SumINVMANUAL-ORÇAMENTO.SumCPMANUAL-ORÇAMENTO.SumOUTROSMANUAL</definedName>
    <definedName name="ORÇAMENTO.Unidade" hidden="1">[4]ORÇAMENTO!$S1</definedName>
    <definedName name="Plan_ajustada">[7]Composição!#REF!</definedName>
    <definedName name="PLE.firstrow" hidden="1">[4]PLE!$15:$15</definedName>
    <definedName name="PLE.lastrow" hidden="1">[4]PLE!$27:$27</definedName>
    <definedName name="PLE.Medicao" hidden="1">[4]PLE!$J$9</definedName>
    <definedName name="PLE.ValorDoEvento" hidden="1">SUMIF([4]CÁLCULO!$M$15:$M$137,[4]PLE!$B1,OFFSET([4]CÁLCULO!$AA$15:$AA$137,0,[4]PLE!A$12))</definedName>
    <definedName name="PO.ValoresBDI" hidden="1">OFFSET([4]ORÇAMENTO!$AH$15,1,0):OFFSET([4]ORÇAMENTO!$AH$137,-1,0)</definedName>
    <definedName name="PP">[3]CUBACAO!#REF!</definedName>
    <definedName name="QCI.CPManual" hidden="1">ROUND([4]QCI!$W1,2)</definedName>
    <definedName name="QCI.DescManual" hidden="1">[4]QCI!$R1</definedName>
    <definedName name="QCI.Divisao" hidden="1">[4]QCI!$V1</definedName>
    <definedName name="QCI.ExisteManual" hidden="1">(COUNTIF([4]QCI!$B$13:$B$24,"Manual")+COUNTIF([4]QCI!$B$13:$B$24,"SemiAuto"))&gt;0</definedName>
    <definedName name="QCI.InvManual" hidden="1">ROUND([4]QCI!$U1,2)</definedName>
    <definedName name="QCI.ItemInvestimento" hidden="1">OFFSET([4]DADOS!$J$2,1,0,COUNTA([4]DADOS!$J:$J)-1,1)</definedName>
    <definedName name="QCI.LoteManual" hidden="1">[4]QCI!$T1</definedName>
    <definedName name="QCI.MaxCPManual" hidden="1">[4]QCI!$O1-[4]QCI!$X1</definedName>
    <definedName name="QCI.MaxOUManual" hidden="1">[4]QCI!$O1-[4]QCI!$W1</definedName>
    <definedName name="QCI.OutrosManual" hidden="1">ROUND([4]QCI!$X1,2)</definedName>
    <definedName name="QCI.SubItemInvestimento" hidden="1">OFFSET([4]DADOS!$A$2,1,MATCH([4]QCI!$E1,[4]DADOS!$2:$2,0)-1,INDEX([4]DADOS!$2:$2,MATCH([4]QCI!$E1,[4]DADOS!$2:$2,0)+1))</definedName>
    <definedName name="QCI.SumCPMANUAL" hidden="1">SUMIF([4]QCI!$B$13:$B$24,"Manual",[4]QCI!$AA$13:$AA$24)</definedName>
    <definedName name="QCI.SumINVMANUAL" hidden="1">SUMIF([4]QCI!$B$13:$B$24,"Manual",[4]QCI!$O$13:$O$24)</definedName>
    <definedName name="QCI.SumOUTROSMANUAL" hidden="1">SUMIF([4]QCI!$B$13:$B$24,"Manual",[4]QCI!$AB$13:$AB$24)</definedName>
    <definedName name="QCI.SumREPASSEMANUAL" hidden="1">QCI.SumINVMANUAL-QCI.CPManual-QCI.OutrosManual</definedName>
    <definedName name="QQ">[3]CUBACAO!#REF!</definedName>
    <definedName name="REFERENCIA.Descricao" hidden="1">IF(ISNUMBER([4]ORÇAMENTO!$AF1),OFFSET(INDIRECT(ORÇAMENTO.BancoRef),[4]ORÇAMENTO!$AF1-1,3,1),[4]ORÇAMENTO!$AF1)</definedName>
    <definedName name="REFERENCIA.Desonerado" hidden="1">IF(ISNUMBER([4]ORÇAMENTO!$AF1),VALUE(OFFSET(INDIRECT(ORÇAMENTO.BancoRef),[4]ORÇAMENTO!$AF1-1,5,1)),0)</definedName>
    <definedName name="REFERENCIA.NaoDesonerado" hidden="1">IF(ISNUMBER([4]ORÇAMENTO!$AF1),VALUE(OFFSET(INDIRECT(ORÇAMENTO.BancoRef),[4]ORÇAMENTO!$AF1-1,6,1)),0)</definedName>
    <definedName name="REFERENCIA.Unidade" hidden="1">IF(ISNUMBER([4]ORÇAMENTO!$AF1),OFFSET(INDIRECT(ORÇAMENTO.BancoRef),[4]ORÇAMENTO!$AF1-1,4,1),"-")</definedName>
    <definedName name="RegimeExecucao" hidden="1">IF(OR(Import.RegimeExecução="",Import.RegimeExecução="Empreitada por Preço Global",Import.RegimeExecução="Empreitada Integral"),"Global","Unitário")</definedName>
    <definedName name="RelatoriosFontes">OFFSET(#REF!,1,0,NRELATORIOS)</definedName>
    <definedName name="RR">[3]CUBACAO!#REF!</definedName>
    <definedName name="RRE.MaxCPAcum" hidden="1">[4]RRE!$AD$26</definedName>
    <definedName name="RRE.MaxCPAnt" hidden="1">[4]RRE!$AC$26</definedName>
    <definedName name="RRE.MaxOUAcum" hidden="1">[4]RRE!$AD$27</definedName>
    <definedName name="RRE.MaxOUAnt" hidden="1">[4]RRE!$AC$27</definedName>
    <definedName name="RRE.Numero" hidden="1">OFFSET([4]RRE!$O$7,0,1)</definedName>
    <definedName name="RRE.VIMeta" hidden="1">[4]RRE!$L1</definedName>
    <definedName name="SENHAGT" hidden="1">"PM2CAIXA"</definedName>
    <definedName name="SomaAgrup" hidden="1">SUMIF(OFFSET([4]ORÇAMENTO!$C1,1,0,[4]ORÇAMENTO!$D1),"S",OFFSET([4]ORÇAMENTO!A1,1,0,[4]ORÇAMENTO!$D1))</definedName>
    <definedName name="SomaAgrupBM" hidden="1">SUMIF(OFFSET([4]BM!$A1,1,0,[4]BM!$B1),"S",OFFSET([4]BM!A1,1,0,[4]BM!$B1))</definedName>
    <definedName name="SS">[3]CUBACAO!#REF!</definedName>
    <definedName name="T">#REF!</definedName>
    <definedName name="TIPOORCAMENTO" hidden="1">IF(VALUE([4]MENU!$O$3)=2,"Licitado","Proposto")</definedName>
    <definedName name="TT">[3]CUBACAO!#REF!</definedName>
    <definedName name="UU">[3]CUBACAO!#REF!</definedName>
    <definedName name="Versao" hidden="1">[4]MENU!$J$2</definedName>
    <definedName name="VTOTAL1" hidden="1">ROUND([4]ORÇAMENTO!$T1*[4]ORÇAMENTO!$W1,15-13*[4]ORÇAMENTO!$AF$11)</definedName>
    <definedName name="VTOTALBM" hidden="1">IF([4]BM!$I1=0,0,CHOOSE(MATCH(RegimeExecucao,{"Global","Unitário"},0),ROUND(ROUND([4]BM!#REF!,15-13*[4]BM!$A$9)/100*[4]BM!$I1,15-13*[4]ORÇAMENTO!$AF$11),ROUND(ROUND([4]BM!#REF!,15-13*[4]BM!$A$9)*ROUND([4]BM!$H1,15-13*[4]ORÇAMENTO!$AF$10),15-13*[4]ORÇAMENTO!$AF$11)))</definedName>
    <definedName name="VV">[3]CUBACAO!#REF!</definedName>
    <definedName name="WW">[3]CUBACAO!#REF!</definedName>
    <definedName name="XX">[3]CUBACAO!#REF!</definedName>
    <definedName name="YY">[3]CUBACAO!#REF!</definedName>
    <definedName name="ZZ">[3]CUBACAO!#REF!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65" i="3" l="1"/>
  <c r="I662" i="3"/>
  <c r="I661" i="3"/>
  <c r="I659" i="3"/>
  <c r="I658" i="3"/>
  <c r="I657" i="3"/>
  <c r="I653" i="3"/>
  <c r="I651" i="3"/>
  <c r="F651" i="3"/>
  <c r="F662" i="3"/>
  <c r="F658" i="3"/>
  <c r="F653" i="3"/>
  <c r="F667" i="3"/>
  <c r="I667" i="3"/>
  <c r="E2" i="3"/>
  <c r="G65" i="12"/>
  <c r="I65" i="12" s="1"/>
  <c r="L65" i="12"/>
  <c r="M65" i="12"/>
  <c r="N65" i="12" s="1"/>
  <c r="O65" i="12"/>
  <c r="G64" i="12"/>
  <c r="I64" i="12" s="1"/>
  <c r="L64" i="12"/>
  <c r="M64" i="12"/>
  <c r="O64" i="12"/>
  <c r="I654" i="3"/>
  <c r="F654" i="3"/>
  <c r="I655" i="3"/>
  <c r="F655" i="3"/>
  <c r="I684" i="3"/>
  <c r="I683" i="3"/>
  <c r="F683" i="3"/>
  <c r="F682" i="3"/>
  <c r="I681" i="3"/>
  <c r="F681" i="3"/>
  <c r="I680" i="3"/>
  <c r="F680" i="3"/>
  <c r="I679" i="3"/>
  <c r="F679" i="3"/>
  <c r="I678" i="3"/>
  <c r="F678" i="3"/>
  <c r="I677" i="3"/>
  <c r="F677" i="3"/>
  <c r="I676" i="3"/>
  <c r="F676" i="3"/>
  <c r="I675" i="3"/>
  <c r="F675" i="3"/>
  <c r="I674" i="3"/>
  <c r="F674" i="3"/>
  <c r="I673" i="3"/>
  <c r="F673" i="3"/>
  <c r="I672" i="3"/>
  <c r="F672" i="3"/>
  <c r="I671" i="3"/>
  <c r="F671" i="3"/>
  <c r="I670" i="3"/>
  <c r="F670" i="3"/>
  <c r="I668" i="3"/>
  <c r="F668" i="3"/>
  <c r="I666" i="3"/>
  <c r="F666" i="3"/>
  <c r="F665" i="3"/>
  <c r="I663" i="3"/>
  <c r="F663" i="3"/>
  <c r="F661" i="3"/>
  <c r="I660" i="3"/>
  <c r="F660" i="3"/>
  <c r="F659" i="3"/>
  <c r="F657" i="3"/>
  <c r="I682" i="3"/>
  <c r="F684" i="3"/>
  <c r="G35" i="12"/>
  <c r="I35" i="12" s="1"/>
  <c r="L35" i="12"/>
  <c r="M35" i="12"/>
  <c r="O35" i="12"/>
  <c r="G19" i="12"/>
  <c r="I19" i="12" s="1"/>
  <c r="L19" i="12"/>
  <c r="N19" i="12" s="1"/>
  <c r="M19" i="12"/>
  <c r="O19" i="12"/>
  <c r="G20" i="12"/>
  <c r="I20" i="12" s="1"/>
  <c r="L20" i="12"/>
  <c r="M20" i="12"/>
  <c r="O20" i="12"/>
  <c r="G21" i="12"/>
  <c r="I21" i="12" s="1"/>
  <c r="L21" i="12"/>
  <c r="M21" i="12"/>
  <c r="O21" i="12"/>
  <c r="G22" i="12"/>
  <c r="I22" i="12" s="1"/>
  <c r="L22" i="12"/>
  <c r="M22" i="12"/>
  <c r="O22" i="12"/>
  <c r="G23" i="12"/>
  <c r="I23" i="12" s="1"/>
  <c r="L23" i="12"/>
  <c r="M23" i="12"/>
  <c r="O23" i="12"/>
  <c r="G24" i="12"/>
  <c r="I24" i="12" s="1"/>
  <c r="L24" i="12"/>
  <c r="M24" i="12"/>
  <c r="O24" i="12"/>
  <c r="G25" i="12"/>
  <c r="I25" i="12" s="1"/>
  <c r="L25" i="12"/>
  <c r="M25" i="12"/>
  <c r="O25" i="12"/>
  <c r="G26" i="12"/>
  <c r="I26" i="12" s="1"/>
  <c r="L26" i="12"/>
  <c r="M26" i="12"/>
  <c r="O26" i="12"/>
  <c r="G27" i="12"/>
  <c r="I27" i="12" s="1"/>
  <c r="L27" i="12"/>
  <c r="M27" i="12"/>
  <c r="O27" i="12"/>
  <c r="G28" i="12"/>
  <c r="I28" i="12" s="1"/>
  <c r="L28" i="12"/>
  <c r="M28" i="12"/>
  <c r="O28" i="12"/>
  <c r="G29" i="12"/>
  <c r="I29" i="12" s="1"/>
  <c r="L29" i="12"/>
  <c r="M29" i="12"/>
  <c r="O29" i="12"/>
  <c r="G30" i="12"/>
  <c r="I30" i="12" s="1"/>
  <c r="L30" i="12"/>
  <c r="M30" i="12"/>
  <c r="O30" i="12"/>
  <c r="G31" i="12"/>
  <c r="I31" i="12" s="1"/>
  <c r="L31" i="12"/>
  <c r="M31" i="12"/>
  <c r="O31" i="12"/>
  <c r="G32" i="12"/>
  <c r="I32" i="12" s="1"/>
  <c r="L32" i="12"/>
  <c r="M32" i="12"/>
  <c r="O32" i="12"/>
  <c r="G33" i="12"/>
  <c r="I33" i="12" s="1"/>
  <c r="L33" i="12"/>
  <c r="M33" i="12"/>
  <c r="O33" i="12"/>
  <c r="G34" i="12"/>
  <c r="I34" i="12" s="1"/>
  <c r="L34" i="12"/>
  <c r="M34" i="12"/>
  <c r="O34" i="12"/>
  <c r="G36" i="12"/>
  <c r="I36" i="12" s="1"/>
  <c r="L36" i="12"/>
  <c r="M36" i="12"/>
  <c r="O36" i="12"/>
  <c r="G37" i="12"/>
  <c r="I37" i="12" s="1"/>
  <c r="L37" i="12"/>
  <c r="M37" i="12"/>
  <c r="O37" i="12"/>
  <c r="G38" i="12"/>
  <c r="I38" i="12" s="1"/>
  <c r="L38" i="12"/>
  <c r="M38" i="12"/>
  <c r="O38" i="12"/>
  <c r="G39" i="12"/>
  <c r="I39" i="12" s="1"/>
  <c r="L39" i="12"/>
  <c r="M39" i="12"/>
  <c r="O39" i="12"/>
  <c r="G40" i="12"/>
  <c r="I40" i="12" s="1"/>
  <c r="L40" i="12"/>
  <c r="M40" i="12"/>
  <c r="O40" i="12"/>
  <c r="G41" i="12"/>
  <c r="I41" i="12" s="1"/>
  <c r="L41" i="12"/>
  <c r="M41" i="12"/>
  <c r="O41" i="12"/>
  <c r="G42" i="12"/>
  <c r="I42" i="12" s="1"/>
  <c r="L42" i="12"/>
  <c r="M42" i="12"/>
  <c r="O42" i="12"/>
  <c r="G43" i="12"/>
  <c r="I43" i="12" s="1"/>
  <c r="L43" i="12"/>
  <c r="M43" i="12"/>
  <c r="O43" i="12"/>
  <c r="G44" i="12"/>
  <c r="I44" i="12" s="1"/>
  <c r="L44" i="12"/>
  <c r="M44" i="12"/>
  <c r="O44" i="12"/>
  <c r="G45" i="12"/>
  <c r="I45" i="12" s="1"/>
  <c r="L45" i="12"/>
  <c r="M45" i="12"/>
  <c r="O45" i="12"/>
  <c r="G46" i="12"/>
  <c r="I46" i="12" s="1"/>
  <c r="L46" i="12"/>
  <c r="M46" i="12"/>
  <c r="O46" i="12"/>
  <c r="G47" i="12"/>
  <c r="I47" i="12" s="1"/>
  <c r="L47" i="12"/>
  <c r="M47" i="12"/>
  <c r="O47" i="12"/>
  <c r="G48" i="12"/>
  <c r="I48" i="12" s="1"/>
  <c r="L48" i="12"/>
  <c r="M48" i="12"/>
  <c r="O48" i="12"/>
  <c r="G49" i="12"/>
  <c r="I49" i="12" s="1"/>
  <c r="L49" i="12"/>
  <c r="M49" i="12"/>
  <c r="O49" i="12"/>
  <c r="G50" i="12"/>
  <c r="I50" i="12" s="1"/>
  <c r="L50" i="12"/>
  <c r="M50" i="12"/>
  <c r="O50" i="12"/>
  <c r="G51" i="12"/>
  <c r="I51" i="12" s="1"/>
  <c r="L51" i="12"/>
  <c r="M51" i="12"/>
  <c r="O51" i="12"/>
  <c r="G52" i="12"/>
  <c r="I52" i="12" s="1"/>
  <c r="L52" i="12"/>
  <c r="M52" i="12"/>
  <c r="O52" i="12"/>
  <c r="G53" i="12"/>
  <c r="I53" i="12" s="1"/>
  <c r="L53" i="12"/>
  <c r="M53" i="12"/>
  <c r="O53" i="12"/>
  <c r="G54" i="12"/>
  <c r="I54" i="12" s="1"/>
  <c r="L54" i="12"/>
  <c r="M54" i="12"/>
  <c r="O54" i="12"/>
  <c r="G55" i="12"/>
  <c r="I55" i="12" s="1"/>
  <c r="L55" i="12"/>
  <c r="M55" i="12"/>
  <c r="O55" i="12"/>
  <c r="G56" i="12"/>
  <c r="I56" i="12" s="1"/>
  <c r="L56" i="12"/>
  <c r="M56" i="12"/>
  <c r="O56" i="12"/>
  <c r="G57" i="12"/>
  <c r="I57" i="12" s="1"/>
  <c r="L57" i="12"/>
  <c r="M57" i="12"/>
  <c r="O57" i="12"/>
  <c r="G58" i="12"/>
  <c r="I58" i="12" s="1"/>
  <c r="L58" i="12"/>
  <c r="M58" i="12"/>
  <c r="O58" i="12"/>
  <c r="G59" i="12"/>
  <c r="I59" i="12" s="1"/>
  <c r="L59" i="12"/>
  <c r="M59" i="12"/>
  <c r="O59" i="12"/>
  <c r="G60" i="12"/>
  <c r="I60" i="12" s="1"/>
  <c r="L60" i="12"/>
  <c r="M60" i="12"/>
  <c r="O60" i="12"/>
  <c r="G61" i="12"/>
  <c r="I61" i="12" s="1"/>
  <c r="L61" i="12"/>
  <c r="M61" i="12"/>
  <c r="O61" i="12"/>
  <c r="G62" i="12"/>
  <c r="I62" i="12" s="1"/>
  <c r="L62" i="12"/>
  <c r="M62" i="12"/>
  <c r="O62" i="12"/>
  <c r="G63" i="12"/>
  <c r="I63" i="12" s="1"/>
  <c r="L63" i="12"/>
  <c r="M63" i="12"/>
  <c r="O63" i="12"/>
  <c r="G4" i="11"/>
  <c r="G18" i="12"/>
  <c r="I18" i="12" s="1"/>
  <c r="L18" i="12"/>
  <c r="M18" i="12"/>
  <c r="O18" i="12"/>
  <c r="G16" i="12"/>
  <c r="I16" i="12" s="1"/>
  <c r="L16" i="12"/>
  <c r="M16" i="12"/>
  <c r="O16" i="12"/>
  <c r="G17" i="12"/>
  <c r="I17" i="12" s="1"/>
  <c r="L17" i="12"/>
  <c r="M17" i="12"/>
  <c r="O17" i="12"/>
  <c r="G15" i="12"/>
  <c r="I15" i="12" s="1"/>
  <c r="L15" i="12"/>
  <c r="M15" i="12"/>
  <c r="O15" i="12"/>
  <c r="H688" i="3" l="1"/>
  <c r="P65" i="12"/>
  <c r="Q65" i="12" s="1"/>
  <c r="R65" i="12" s="1"/>
  <c r="U65" i="12" s="1"/>
  <c r="V65" i="12" s="1"/>
  <c r="N64" i="12"/>
  <c r="P64" i="12"/>
  <c r="Q64" i="12" s="1"/>
  <c r="R64" i="12" s="1"/>
  <c r="U64" i="12" s="1"/>
  <c r="V64" i="12" s="1"/>
  <c r="P19" i="12"/>
  <c r="N35" i="12"/>
  <c r="P35" i="12" s="1"/>
  <c r="Q35" i="12" s="1"/>
  <c r="R35" i="12" s="1"/>
  <c r="U35" i="12" s="1"/>
  <c r="V35" i="12" s="1"/>
  <c r="N61" i="12"/>
  <c r="P61" i="12" s="1"/>
  <c r="Q61" i="12" s="1"/>
  <c r="R61" i="12" s="1"/>
  <c r="U61" i="12" s="1"/>
  <c r="V61" i="12" s="1"/>
  <c r="N60" i="12"/>
  <c r="P60" i="12" s="1"/>
  <c r="Q60" i="12" s="1"/>
  <c r="R60" i="12" s="1"/>
  <c r="U60" i="12" s="1"/>
  <c r="V60" i="12" s="1"/>
  <c r="N57" i="12"/>
  <c r="P57" i="12" s="1"/>
  <c r="Q57" i="12" s="1"/>
  <c r="R57" i="12" s="1"/>
  <c r="U57" i="12" s="1"/>
  <c r="V57" i="12" s="1"/>
  <c r="N45" i="12"/>
  <c r="N44" i="12"/>
  <c r="P44" i="12" s="1"/>
  <c r="Q44" i="12" s="1"/>
  <c r="R44" i="12" s="1"/>
  <c r="U44" i="12" s="1"/>
  <c r="V44" i="12" s="1"/>
  <c r="N37" i="12"/>
  <c r="P37" i="12" s="1"/>
  <c r="Q37" i="12" s="1"/>
  <c r="R37" i="12" s="1"/>
  <c r="U37" i="12" s="1"/>
  <c r="V37" i="12" s="1"/>
  <c r="N36" i="12"/>
  <c r="P36" i="12" s="1"/>
  <c r="Q36" i="12" s="1"/>
  <c r="R36" i="12" s="1"/>
  <c r="U36" i="12" s="1"/>
  <c r="V36" i="12" s="1"/>
  <c r="N34" i="12"/>
  <c r="P34" i="12" s="1"/>
  <c r="Q34" i="12" s="1"/>
  <c r="R34" i="12" s="1"/>
  <c r="U34" i="12" s="1"/>
  <c r="V34" i="12" s="1"/>
  <c r="N30" i="12"/>
  <c r="P30" i="12" s="1"/>
  <c r="Q30" i="12" s="1"/>
  <c r="R30" i="12" s="1"/>
  <c r="U30" i="12" s="1"/>
  <c r="V30" i="12" s="1"/>
  <c r="N27" i="12"/>
  <c r="P27" i="12" s="1"/>
  <c r="N26" i="12"/>
  <c r="P26" i="12" s="1"/>
  <c r="Q26" i="12" s="1"/>
  <c r="R26" i="12" s="1"/>
  <c r="U26" i="12" s="1"/>
  <c r="V26" i="12" s="1"/>
  <c r="N23" i="12"/>
  <c r="P23" i="12" s="1"/>
  <c r="N22" i="12"/>
  <c r="P22" i="12" s="1"/>
  <c r="Q22" i="12" s="1"/>
  <c r="R22" i="12" s="1"/>
  <c r="U22" i="12" s="1"/>
  <c r="V22" i="12" s="1"/>
  <c r="N50" i="12"/>
  <c r="P50" i="12" s="1"/>
  <c r="Q50" i="12" s="1"/>
  <c r="R50" i="12" s="1"/>
  <c r="U50" i="12" s="1"/>
  <c r="V50" i="12" s="1"/>
  <c r="N49" i="12"/>
  <c r="N46" i="12"/>
  <c r="P46" i="12" s="1"/>
  <c r="Q46" i="12" s="1"/>
  <c r="R46" i="12" s="1"/>
  <c r="U46" i="12" s="1"/>
  <c r="V46" i="12" s="1"/>
  <c r="N42" i="12"/>
  <c r="P42" i="12" s="1"/>
  <c r="Q42" i="12" s="1"/>
  <c r="R42" i="12" s="1"/>
  <c r="U42" i="12" s="1"/>
  <c r="V42" i="12" s="1"/>
  <c r="N41" i="12"/>
  <c r="P41" i="12" s="1"/>
  <c r="Q41" i="12" s="1"/>
  <c r="R41" i="12" s="1"/>
  <c r="U41" i="12" s="1"/>
  <c r="V41" i="12" s="1"/>
  <c r="N25" i="12"/>
  <c r="N24" i="12"/>
  <c r="P24" i="12" s="1"/>
  <c r="Q24" i="12" s="1"/>
  <c r="R24" i="12" s="1"/>
  <c r="U24" i="12" s="1"/>
  <c r="V24" i="12" s="1"/>
  <c r="N21" i="12"/>
  <c r="P21" i="12" s="1"/>
  <c r="Q21" i="12" s="1"/>
  <c r="R21" i="12" s="1"/>
  <c r="U21" i="12" s="1"/>
  <c r="V21" i="12" s="1"/>
  <c r="N20" i="12"/>
  <c r="P20" i="12" s="1"/>
  <c r="Q20" i="12" s="1"/>
  <c r="R20" i="12" s="1"/>
  <c r="U20" i="12" s="1"/>
  <c r="V20" i="12" s="1"/>
  <c r="N63" i="12"/>
  <c r="P63" i="12" s="1"/>
  <c r="Q63" i="12" s="1"/>
  <c r="R63" i="12" s="1"/>
  <c r="U63" i="12" s="1"/>
  <c r="V63" i="12" s="1"/>
  <c r="N62" i="12"/>
  <c r="P62" i="12" s="1"/>
  <c r="Q62" i="12" s="1"/>
  <c r="R62" i="12" s="1"/>
  <c r="U62" i="12" s="1"/>
  <c r="V62" i="12" s="1"/>
  <c r="N58" i="12"/>
  <c r="P58" i="12" s="1"/>
  <c r="Q58" i="12" s="1"/>
  <c r="R58" i="12" s="1"/>
  <c r="U58" i="12" s="1"/>
  <c r="V58" i="12" s="1"/>
  <c r="N56" i="12"/>
  <c r="P56" i="12" s="1"/>
  <c r="Q56" i="12" s="1"/>
  <c r="R56" i="12" s="1"/>
  <c r="U56" i="12" s="1"/>
  <c r="V56" i="12" s="1"/>
  <c r="N55" i="12"/>
  <c r="N54" i="12"/>
  <c r="P54" i="12" s="1"/>
  <c r="Q54" i="12" s="1"/>
  <c r="R54" i="12" s="1"/>
  <c r="U54" i="12" s="1"/>
  <c r="V54" i="12" s="1"/>
  <c r="N53" i="12"/>
  <c r="P53" i="12" s="1"/>
  <c r="Q53" i="12" s="1"/>
  <c r="R53" i="12" s="1"/>
  <c r="U53" i="12" s="1"/>
  <c r="V53" i="12" s="1"/>
  <c r="N52" i="12"/>
  <c r="P52" i="12" s="1"/>
  <c r="Q52" i="12" s="1"/>
  <c r="R52" i="12" s="1"/>
  <c r="U52" i="12" s="1"/>
  <c r="V52" i="12" s="1"/>
  <c r="P49" i="12"/>
  <c r="Q49" i="12" s="1"/>
  <c r="R49" i="12" s="1"/>
  <c r="U49" i="12" s="1"/>
  <c r="V49" i="12" s="1"/>
  <c r="N48" i="12"/>
  <c r="P48" i="12" s="1"/>
  <c r="Q48" i="12" s="1"/>
  <c r="R48" i="12" s="1"/>
  <c r="U48" i="12" s="1"/>
  <c r="V48" i="12" s="1"/>
  <c r="N47" i="12"/>
  <c r="P47" i="12" s="1"/>
  <c r="Q47" i="12" s="1"/>
  <c r="R47" i="12" s="1"/>
  <c r="U47" i="12" s="1"/>
  <c r="V47" i="12" s="1"/>
  <c r="N40" i="12"/>
  <c r="P40" i="12" s="1"/>
  <c r="Q40" i="12" s="1"/>
  <c r="R40" i="12" s="1"/>
  <c r="U40" i="12" s="1"/>
  <c r="V40" i="12" s="1"/>
  <c r="N39" i="12"/>
  <c r="P39" i="12" s="1"/>
  <c r="Q39" i="12" s="1"/>
  <c r="R39" i="12" s="1"/>
  <c r="U39" i="12" s="1"/>
  <c r="V39" i="12" s="1"/>
  <c r="N32" i="12"/>
  <c r="P32" i="12" s="1"/>
  <c r="Q32" i="12" s="1"/>
  <c r="R32" i="12" s="1"/>
  <c r="U32" i="12" s="1"/>
  <c r="V32" i="12" s="1"/>
  <c r="N31" i="12"/>
  <c r="P31" i="12" s="1"/>
  <c r="Q31" i="12" s="1"/>
  <c r="R31" i="12" s="1"/>
  <c r="U31" i="12" s="1"/>
  <c r="V31" i="12" s="1"/>
  <c r="N29" i="12"/>
  <c r="P29" i="12" s="1"/>
  <c r="Q29" i="12" s="1"/>
  <c r="R29" i="12" s="1"/>
  <c r="U29" i="12" s="1"/>
  <c r="V29" i="12" s="1"/>
  <c r="N28" i="12"/>
  <c r="P28" i="12" s="1"/>
  <c r="Q28" i="12" s="1"/>
  <c r="R28" i="12" s="1"/>
  <c r="U28" i="12" s="1"/>
  <c r="V28" i="12" s="1"/>
  <c r="P25" i="12"/>
  <c r="Q25" i="12" s="1"/>
  <c r="R25" i="12" s="1"/>
  <c r="U25" i="12" s="1"/>
  <c r="V25" i="12" s="1"/>
  <c r="N16" i="12"/>
  <c r="P16" i="12" s="1"/>
  <c r="Q16" i="12" s="1"/>
  <c r="R16" i="12" s="1"/>
  <c r="U16" i="12" s="1"/>
  <c r="V16" i="12" s="1"/>
  <c r="P55" i="12"/>
  <c r="Q55" i="12" s="1"/>
  <c r="R55" i="12" s="1"/>
  <c r="U55" i="12" s="1"/>
  <c r="V55" i="12" s="1"/>
  <c r="P45" i="12"/>
  <c r="Q45" i="12" s="1"/>
  <c r="R45" i="12" s="1"/>
  <c r="U45" i="12" s="1"/>
  <c r="V45" i="12" s="1"/>
  <c r="N59" i="12"/>
  <c r="P59" i="12" s="1"/>
  <c r="Q59" i="12" s="1"/>
  <c r="R59" i="12" s="1"/>
  <c r="U59" i="12" s="1"/>
  <c r="V59" i="12" s="1"/>
  <c r="N43" i="12"/>
  <c r="P43" i="12" s="1"/>
  <c r="Q43" i="12" s="1"/>
  <c r="R43" i="12" s="1"/>
  <c r="U43" i="12" s="1"/>
  <c r="V43" i="12" s="1"/>
  <c r="N51" i="12"/>
  <c r="P51" i="12" s="1"/>
  <c r="Q51" i="12" s="1"/>
  <c r="R51" i="12" s="1"/>
  <c r="U51" i="12" s="1"/>
  <c r="V51" i="12" s="1"/>
  <c r="N38" i="12"/>
  <c r="P38" i="12" s="1"/>
  <c r="Q38" i="12" s="1"/>
  <c r="R38" i="12" s="1"/>
  <c r="U38" i="12" s="1"/>
  <c r="V38" i="12" s="1"/>
  <c r="N33" i="12"/>
  <c r="P33" i="12" s="1"/>
  <c r="Q33" i="12" s="1"/>
  <c r="R33" i="12" s="1"/>
  <c r="U33" i="12" s="1"/>
  <c r="V33" i="12" s="1"/>
  <c r="Q27" i="12"/>
  <c r="R27" i="12" s="1"/>
  <c r="U27" i="12" s="1"/>
  <c r="V27" i="12" s="1"/>
  <c r="Q23" i="12"/>
  <c r="R23" i="12" s="1"/>
  <c r="U23" i="12" s="1"/>
  <c r="V23" i="12" s="1"/>
  <c r="Q19" i="12"/>
  <c r="R19" i="12" s="1"/>
  <c r="U19" i="12" s="1"/>
  <c r="V19" i="12" s="1"/>
  <c r="N18" i="12"/>
  <c r="P18" i="12" s="1"/>
  <c r="Q18" i="12" s="1"/>
  <c r="R18" i="12" s="1"/>
  <c r="U18" i="12" s="1"/>
  <c r="V18" i="12" s="1"/>
  <c r="N17" i="12"/>
  <c r="P17" i="12" s="1"/>
  <c r="Q17" i="12" s="1"/>
  <c r="R17" i="12" s="1"/>
  <c r="U17" i="12" s="1"/>
  <c r="V17" i="12" s="1"/>
  <c r="N15" i="12"/>
  <c r="P15" i="12" s="1"/>
  <c r="Q15" i="12" s="1"/>
  <c r="R15" i="12" s="1"/>
  <c r="U15" i="12" s="1"/>
  <c r="V15" i="12" s="1"/>
  <c r="I3" i="11"/>
  <c r="C6" i="12"/>
  <c r="B5" i="9"/>
  <c r="D5" i="14"/>
  <c r="C4" i="14"/>
  <c r="C2" i="14"/>
  <c r="D3" i="14" l="1"/>
  <c r="B5" i="3"/>
  <c r="C7" i="11"/>
  <c r="C5" i="11"/>
  <c r="D42" i="14"/>
  <c r="E34" i="14"/>
  <c r="D34" i="14"/>
  <c r="C4" i="11" l="1"/>
  <c r="O14" i="12"/>
  <c r="M14" i="12"/>
  <c r="L14" i="12"/>
  <c r="G14" i="12"/>
  <c r="I14" i="12" s="1"/>
  <c r="B4" i="3"/>
  <c r="N14" i="12" l="1"/>
  <c r="P14" i="12" s="1"/>
  <c r="Q14" i="12" s="1"/>
  <c r="R14" i="12" s="1"/>
  <c r="U14" i="12" s="1"/>
  <c r="V14" i="12" s="1"/>
  <c r="C3" i="11"/>
  <c r="G13" i="12" l="1"/>
  <c r="I13" i="12" s="1"/>
  <c r="L13" i="12"/>
  <c r="M13" i="12"/>
  <c r="O13" i="12"/>
  <c r="R2" i="12"/>
  <c r="C5" i="12"/>
  <c r="C4" i="12"/>
  <c r="Q3" i="12"/>
  <c r="C3" i="12"/>
  <c r="C2" i="12"/>
  <c r="O12" i="12"/>
  <c r="M12" i="12"/>
  <c r="L12" i="12"/>
  <c r="G12" i="12"/>
  <c r="I12" i="12" s="1"/>
  <c r="N13" i="12" l="1"/>
  <c r="P13" i="12" s="1"/>
  <c r="Q13" i="12" s="1"/>
  <c r="R13" i="12" s="1"/>
  <c r="U13" i="12" s="1"/>
  <c r="V13" i="12" s="1"/>
  <c r="N12" i="12"/>
  <c r="P12" i="12" s="1"/>
  <c r="Q12" i="12" s="1"/>
  <c r="R12" i="12" s="1"/>
  <c r="U12" i="12" s="1"/>
  <c r="V12" i="12" s="1"/>
  <c r="B1" i="3" l="1"/>
  <c r="B2" i="3"/>
  <c r="B3" i="3"/>
  <c r="B1" i="9"/>
  <c r="B2" i="9"/>
  <c r="B3" i="9"/>
  <c r="B4" i="9"/>
  <c r="C6" i="14" s="1"/>
  <c r="E2" i="9"/>
  <c r="G4" i="9"/>
  <c r="C5" i="14" l="1"/>
  <c r="A40" i="9"/>
  <c r="F4" i="3"/>
  <c r="G4" i="3" l="1"/>
  <c r="E6" i="14" s="1" a="1"/>
  <c r="E6" i="14" s="1"/>
  <c r="A36" i="9" l="1"/>
  <c r="D28" i="9" l="1"/>
  <c r="A38" i="9" s="1"/>
  <c r="J25" i="9"/>
  <c r="J27" i="9" s="1"/>
  <c r="A23" i="9"/>
  <c r="A22" i="9"/>
  <c r="A21" i="9"/>
  <c r="A20" i="9"/>
  <c r="A19" i="9"/>
  <c r="S27" i="9" l="1"/>
  <c r="L27" i="9"/>
  <c r="J28" i="9"/>
  <c r="G6" i="11" s="1"/>
  <c r="C4" i="2" l="1"/>
  <c r="Q5" i="12" s="1"/>
  <c r="E4" i="9"/>
  <c r="E4" i="3" l="1"/>
  <c r="G6" i="14"/>
  <c r="F6" i="14"/>
</calcChain>
</file>

<file path=xl/comments1.xml><?xml version="1.0" encoding="utf-8"?>
<comments xmlns="http://schemas.openxmlformats.org/spreadsheetml/2006/main">
  <authors>
    <author>win</author>
  </authors>
  <commentList>
    <comment ref="K8" authorId="0" shapeId="0">
      <text>
        <r>
          <rPr>
            <b/>
            <sz val="8"/>
            <color indexed="81"/>
            <rFont val="Tahoma"/>
            <family val="2"/>
          </rPr>
          <t>Da tabela pág 81 capacidade de escoamento das ruas caso A</t>
        </r>
      </text>
    </comment>
    <comment ref="Q8" authorId="0" shapeId="0">
      <text>
        <r>
          <rPr>
            <b/>
            <sz val="8"/>
            <color indexed="81"/>
            <rFont val="Tahoma"/>
            <family val="2"/>
          </rPr>
          <t>Fórmula de George Ribeiro
Tc=10+16L/[1,05x(100xIm)^0,04
L em Km
Im em m/m</t>
        </r>
      </text>
    </comment>
    <comment ref="R8" authorId="0" shapeId="0">
      <text>
        <r>
          <rPr>
            <b/>
            <sz val="8"/>
            <color indexed="81"/>
            <rFont val="Tahoma"/>
            <family val="2"/>
          </rPr>
          <t xml:space="preserve">João Pessoa (Engº J. A. Souza)
i= 369,409xT^0,15/(t+5)^0,568
T = 10 anos adotado
t = tempo de duração da chuva, adotado tempo de concentração
</t>
        </r>
      </text>
    </comment>
    <comment ref="S8" authorId="0" shapeId="0">
      <text>
        <r>
          <rPr>
            <b/>
            <sz val="8"/>
            <color indexed="81"/>
            <rFont val="Tahoma"/>
            <family val="2"/>
          </rPr>
          <t>Adotado C = 0,80 para pav. em paralelepipedo granitico</t>
        </r>
      </text>
    </comment>
    <comment ref="U8" authorId="0" shapeId="0">
      <text>
        <r>
          <rPr>
            <b/>
            <sz val="8"/>
            <color indexed="81"/>
            <rFont val="Tahoma"/>
            <family val="2"/>
          </rPr>
          <t>Método Racional:
Q = 166,67.C.i.A
C = coef. de escoamento
i = intensidade da chuva em mm/min
A = Área da bacia em ha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<sst xmlns="http://schemas.openxmlformats.org/spreadsheetml/2006/main" count="6397" uniqueCount="1744">
  <si>
    <t>Item</t>
  </si>
  <si>
    <t>Descrição</t>
  </si>
  <si>
    <t>Und</t>
  </si>
  <si>
    <t>Quant.</t>
  </si>
  <si>
    <t>8,0</t>
  </si>
  <si>
    <t xml:space="preserve">Obra:                    </t>
  </si>
  <si>
    <t>Valor da Obra:</t>
  </si>
  <si>
    <t>Fonte de dados:</t>
  </si>
  <si>
    <t>MEMÓRIA DE CÁLCULO</t>
  </si>
  <si>
    <t>SINAPI</t>
  </si>
  <si>
    <t>Próprio</t>
  </si>
  <si>
    <t>Peso (%)</t>
  </si>
  <si>
    <t>Total</t>
  </si>
  <si>
    <t>Valor Unit com BDI</t>
  </si>
  <si>
    <t>Valor Unit</t>
  </si>
  <si>
    <t>Banco</t>
  </si>
  <si>
    <t>Código</t>
  </si>
  <si>
    <t>PLANILHA ORÇAMENTARIA</t>
  </si>
  <si>
    <t>DESCRIÇÃO</t>
  </si>
  <si>
    <t>Contrato:</t>
  </si>
  <si>
    <t>Endereço da obra:</t>
  </si>
  <si>
    <t>BDI:</t>
  </si>
  <si>
    <t>ITEM</t>
  </si>
  <si>
    <t>UND</t>
  </si>
  <si>
    <t>QUANT.</t>
  </si>
  <si>
    <t>Encargos Socias:</t>
  </si>
  <si>
    <t>Construção e Reforma de Edifícios</t>
  </si>
  <si>
    <t>AC</t>
  </si>
  <si>
    <t>SG</t>
  </si>
  <si>
    <t>R</t>
  </si>
  <si>
    <t>DF</t>
  </si>
  <si>
    <t>L</t>
  </si>
  <si>
    <t>BDI PAD</t>
  </si>
  <si>
    <t>Construção de Praças Urbanas, Rodovias, Ferrovias e recapeamento e pavimentação de vias urbanas</t>
  </si>
  <si>
    <t>Conforme legislação tributária municipal, definir estimativa de percentual da base de cálculo para o ISS:</t>
  </si>
  <si>
    <t>Sobre a base de cálculo, definir a respectiva alíquota do ISS (entre 2% e 5%):</t>
  </si>
  <si>
    <t>TIPO DE OBRA</t>
  </si>
  <si>
    <t>Itens</t>
  </si>
  <si>
    <t>Siglas</t>
  </si>
  <si>
    <t>% Adotado</t>
  </si>
  <si>
    <t>Situação</t>
  </si>
  <si>
    <t>1º Quartil</t>
  </si>
  <si>
    <t>Médio</t>
  </si>
  <si>
    <t>3º Quartil</t>
  </si>
  <si>
    <t>-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</si>
  <si>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</si>
  <si>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</si>
  <si>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</si>
  <si>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</si>
  <si>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</si>
  <si>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</si>
  <si>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</si>
  <si>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DES</t>
  </si>
  <si>
    <t>Os valores de BDI foram calculados com o emprego da fórmula:</t>
  </si>
  <si>
    <t>BDI =</t>
  </si>
  <si>
    <t xml:space="preserve"> - 1</t>
  </si>
  <si>
    <t>(1-CP-ISS-CRPB)</t>
  </si>
  <si>
    <t>Observações:</t>
  </si>
  <si>
    <t>BENEFÍCIOS E DESPESAS INDIRETAS (BDI)</t>
  </si>
  <si>
    <t>(1+AC + S + R + G)*(1 + DF)*(1+L)</t>
  </si>
  <si>
    <t>BDI</t>
  </si>
  <si>
    <t>2,0</t>
  </si>
  <si>
    <t xml:space="preserve"> 1 </t>
  </si>
  <si>
    <t xml:space="preserve"> 1.1 </t>
  </si>
  <si>
    <t>m²</t>
  </si>
  <si>
    <t xml:space="preserve"> 99064 </t>
  </si>
  <si>
    <t>LOCAÇÃO DE PAVIMENTAÇÃO. AF_10/2018</t>
  </si>
  <si>
    <t xml:space="preserve"> 1.2 </t>
  </si>
  <si>
    <t xml:space="preserve"> 100575 </t>
  </si>
  <si>
    <t>REGULARIZAÇÃO DE SUPERFÍCIES COM MOTONIVELADORA. AF_11/2019</t>
  </si>
  <si>
    <t xml:space="preserve"> 1.3 </t>
  </si>
  <si>
    <t>m</t>
  </si>
  <si>
    <t xml:space="preserve"> 101169 </t>
  </si>
  <si>
    <t>EXECUÇÃO DE PAVIMENTO EM PARALELEPÍPEDOS, REJUNTAMENTO COM ARGAMASSA TRAÇO 1:3 (CIMENTO E AREIA). AF_05/2020</t>
  </si>
  <si>
    <t>m³</t>
  </si>
  <si>
    <t>Limpeza de ruas (varrição e remoção de entulhos)</t>
  </si>
  <si>
    <t xml:space="preserve"> 1.4 </t>
  </si>
  <si>
    <t xml:space="preserve"> 102498 </t>
  </si>
  <si>
    <t>PINTURA DE MEIO-FIO COM TINTA BRANCA A BASE DE CAL (CAIAÇÃO). AF_05/2021</t>
  </si>
  <si>
    <t xml:space="preserve"> 06/2020 </t>
  </si>
  <si>
    <t>PLACA ESMALTADA PARA IDENTIFICAÇÃO NR DE RUA, DIMENSÕES 45X25 CM</t>
  </si>
  <si>
    <t>UNID</t>
  </si>
  <si>
    <t xml:space="preserve"> 5213417 </t>
  </si>
  <si>
    <t>SICRO3</t>
  </si>
  <si>
    <t xml:space="preserve"> 5216111 </t>
  </si>
  <si>
    <t>und</t>
  </si>
  <si>
    <t xml:space="preserve">BDI </t>
  </si>
  <si>
    <t>Valor de Repasse:</t>
  </si>
  <si>
    <t>Contrapartida:</t>
  </si>
  <si>
    <t>Tipo</t>
  </si>
  <si>
    <t>Composição</t>
  </si>
  <si>
    <t>Insumo</t>
  </si>
  <si>
    <t>Material</t>
  </si>
  <si>
    <t>MO sem LS =&gt;</t>
  </si>
  <si>
    <t>LS =&gt;</t>
  </si>
  <si>
    <t>MO com LS =&gt;</t>
  </si>
  <si>
    <t>Valor do BDI =&gt;</t>
  </si>
  <si>
    <t>Valor com BDI =&gt;</t>
  </si>
  <si>
    <t>PAVI - PAVIMENTAÇÃO</t>
  </si>
  <si>
    <t>Meio fio de pedra granitica</t>
  </si>
  <si>
    <t>Composição Auxiliar</t>
  </si>
  <si>
    <t>ASTU - ASSENTAMENTO DE TUBOS E PECAS</t>
  </si>
  <si>
    <t>SEDI - SERVIÇOS DIVERSOS</t>
  </si>
  <si>
    <t>H</t>
  </si>
  <si>
    <t xml:space="preserve"> 88316 </t>
  </si>
  <si>
    <t>SERVENTE COM ENCARGOS COMPLEMENTARES</t>
  </si>
  <si>
    <t xml:space="preserve"> 00011950 </t>
  </si>
  <si>
    <t>BUCHA DE NYLON SEM ABA S6, COM PARAFUSO DE 4,20 X 40 MM EM ACO ZINCADO COM ROSCA SOBERBA, CABECA CHATA E FENDA PHILLIPS</t>
  </si>
  <si>
    <t>UN</t>
  </si>
  <si>
    <t xml:space="preserve"> 00013521 </t>
  </si>
  <si>
    <t>PLACA DE ACO ESMALTADA PARA  IDENTIFICACAO DE RUA, *45 CM X 20* CM</t>
  </si>
  <si>
    <t>Composições Analíticas com Preço Unitário</t>
  </si>
  <si>
    <t>Nome da rua</t>
  </si>
  <si>
    <t>Trecho</t>
  </si>
  <si>
    <t>Cotas do Terreno</t>
  </si>
  <si>
    <t>Dif. de cotas</t>
  </si>
  <si>
    <t>Extensão do trecho
(L)</t>
  </si>
  <si>
    <t>Declividade
(I)</t>
  </si>
  <si>
    <t>Largura da rua
(L)</t>
  </si>
  <si>
    <t>Capacidade da rua
(Q)</t>
  </si>
  <si>
    <t>Cotas de distâncias máximas</t>
  </si>
  <si>
    <t>DistânciaMáxima</t>
  </si>
  <si>
    <t>Decliv. Máxima
(Im)</t>
  </si>
  <si>
    <t>Tempo de Concent.
(Tc)</t>
  </si>
  <si>
    <t>Intens.
(i)</t>
  </si>
  <si>
    <t>Coef. de escoamento
(C)</t>
  </si>
  <si>
    <t>Área de contribuição
(A)</t>
  </si>
  <si>
    <t>Vazão no trecho
(Q)</t>
  </si>
  <si>
    <t>Vazão a captar
(Q)</t>
  </si>
  <si>
    <t>Montante</t>
  </si>
  <si>
    <t>Jusante</t>
  </si>
  <si>
    <t>Coluna</t>
  </si>
  <si>
    <t>und.</t>
  </si>
  <si>
    <t>m/m</t>
  </si>
  <si>
    <t>l/s</t>
  </si>
  <si>
    <t>min</t>
  </si>
  <si>
    <t>mm/h</t>
  </si>
  <si>
    <t>ha</t>
  </si>
  <si>
    <t>Cálculo</t>
  </si>
  <si>
    <t>M</t>
  </si>
  <si>
    <t>FORNECIMENTO E APLICAÇÃO DE MEIO FIO EM PEDRA GRANÍTICA.</t>
  </si>
  <si>
    <t xml:space="preserve"> (04.910.02) - (DER-PB) </t>
  </si>
  <si>
    <t xml:space="preserve"> 000000002 </t>
  </si>
  <si>
    <t xml:space="preserve"> 100322 </t>
  </si>
  <si>
    <t>Horista: 84,05% Mensalista: 46,32%</t>
  </si>
  <si>
    <t xml:space="preserve"> 2 </t>
  </si>
  <si>
    <t xml:space="preserve"> 3 </t>
  </si>
  <si>
    <t xml:space="preserve"> 3.3.1 </t>
  </si>
  <si>
    <t xml:space="preserve"> 3.3.2 </t>
  </si>
  <si>
    <t xml:space="preserve"> 3.3.3 </t>
  </si>
  <si>
    <t xml:space="preserve"> 4 </t>
  </si>
  <si>
    <t xml:space="preserve"> 4.1 </t>
  </si>
  <si>
    <t xml:space="preserve"> 4.1.1 </t>
  </si>
  <si>
    <t xml:space="preserve"> 4.2 </t>
  </si>
  <si>
    <t xml:space="preserve"> 4.2.1 </t>
  </si>
  <si>
    <t xml:space="preserve"> 4.3 </t>
  </si>
  <si>
    <t xml:space="preserve"> 4.3.1 </t>
  </si>
  <si>
    <t xml:space="preserve"> 4.3.2 </t>
  </si>
  <si>
    <t xml:space="preserve"> 4.3.3 </t>
  </si>
  <si>
    <t xml:space="preserve"> 4.4 </t>
  </si>
  <si>
    <t xml:space="preserve"> 4.4.1 </t>
  </si>
  <si>
    <t xml:space="preserve"> 4.4.2 </t>
  </si>
  <si>
    <t xml:space="preserve"> 4.4.3 </t>
  </si>
  <si>
    <t xml:space="preserve"> 4.4.4 </t>
  </si>
  <si>
    <t xml:space="preserve"> 152 </t>
  </si>
  <si>
    <t>M²</t>
  </si>
  <si>
    <t xml:space="preserve"> 72840 </t>
  </si>
  <si>
    <t>TRANSPORTE COMERCIAL COM CAMINHAO CARROCERIA 9 T, RODOVIA PAVIMENTADA</t>
  </si>
  <si>
    <t>MOVT - MOVIMENTO DE TERRA</t>
  </si>
  <si>
    <t>TXKM</t>
  </si>
  <si>
    <t>ORÇAMENTO GLOBAL</t>
  </si>
  <si>
    <t xml:space="preserve"> 1.0</t>
  </si>
  <si>
    <t>2.0</t>
  </si>
  <si>
    <t>2.1</t>
  </si>
  <si>
    <t>3.0</t>
  </si>
  <si>
    <t>3.1</t>
  </si>
  <si>
    <t>3.2</t>
  </si>
  <si>
    <t>5.0</t>
  </si>
  <si>
    <t>5.1</t>
  </si>
  <si>
    <t>5.2</t>
  </si>
  <si>
    <t>Município:</t>
  </si>
  <si>
    <t>Endereço:</t>
  </si>
  <si>
    <t>Nº Contrato:</t>
  </si>
  <si>
    <t>BDI:  25,59%</t>
  </si>
  <si>
    <t>ENCARGOS SOCIAIS DESONERADOS</t>
  </si>
  <si>
    <t>Discriminação</t>
  </si>
  <si>
    <t>Horista</t>
  </si>
  <si>
    <t>Mensalista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</si>
  <si>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</si>
  <si>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</si>
  <si>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</si>
  <si>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</si>
  <si>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</si>
  <si>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</si>
  <si>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</si>
  <si>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</si>
  <si>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</si>
  <si>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</si>
  <si>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</si>
  <si>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</si>
  <si>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</si>
  <si>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</si>
  <si>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</si>
  <si>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</si>
  <si>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</si>
  <si>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</si>
  <si>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</si>
  <si>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</si>
  <si>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GRUPO B</t>
  </si>
  <si>
    <t>B1</t>
  </si>
  <si>
    <t>REPOUSO SEMANAL REMUNERADO</t>
  </si>
  <si>
    <t>Não incide</t>
  </si>
  <si>
    <t>B2</t>
  </si>
  <si>
    <t>FERIADOS</t>
  </si>
  <si>
    <t>B3</t>
  </si>
  <si>
    <t>AUXILIO - ENFERMIDADE</t>
  </si>
  <si>
    <t>B4</t>
  </si>
  <si>
    <t>13º SALARIO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</si>
  <si>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</si>
  <si>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</si>
  <si>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</si>
  <si>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</si>
  <si>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</si>
  <si>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</si>
  <si>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</si>
  <si>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AUXILIO ACIDENTE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</si>
  <si>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</si>
  <si>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</si>
  <si>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</si>
  <si>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</si>
  <si>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</si>
  <si>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</si>
  <si>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</si>
  <si>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</si>
  <si>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</si>
  <si>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</si>
  <si>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</si>
  <si>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</si>
  <si>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</si>
  <si>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RECISÃO SEM JUSTA CAUSA</t>
  </si>
  <si>
    <t>C5</t>
  </si>
  <si>
    <t>INDENIZAÇÃO ADICIONAL</t>
  </si>
  <si>
    <t>C</t>
  </si>
  <si>
    <t>GRUPO D</t>
  </si>
  <si>
    <t>D1</t>
  </si>
  <si>
    <t>REINCIDENCIA DE GRUPO A SOBRE GRUPO B</t>
  </si>
  <si>
    <t>D2</t>
  </si>
  <si>
    <t>REINCIDENCIA DE GRUPO A SOBRE AVISO PRÉVIO TRABALHADO E REINCIDENCIA DO FGTS SOBRE AVISO PRÉVIO INDENIZADO</t>
  </si>
  <si>
    <t>D</t>
  </si>
  <si>
    <t>TOTAL (A+B+C+D)</t>
  </si>
  <si>
    <t xml:space="preserve"> 3.3.4 </t>
  </si>
  <si>
    <t xml:space="preserve"> 3.3.5 </t>
  </si>
  <si>
    <t xml:space="preserve"> 4.3.4 </t>
  </si>
  <si>
    <t xml:space="preserve"> 5 </t>
  </si>
  <si>
    <t xml:space="preserve"> 5.1 </t>
  </si>
  <si>
    <t xml:space="preserve"> 5.2 </t>
  </si>
  <si>
    <t xml:space="preserve"> 5.2.1 </t>
  </si>
  <si>
    <t xml:space="preserve"> 5.3 </t>
  </si>
  <si>
    <t xml:space="preserve"> 5.3.1 </t>
  </si>
  <si>
    <t xml:space="preserve"> 5.3.2 </t>
  </si>
  <si>
    <t xml:space="preserve"> 5.3.3 </t>
  </si>
  <si>
    <t xml:space="preserve"> 5.4 </t>
  </si>
  <si>
    <t xml:space="preserve"> 5.4.1 </t>
  </si>
  <si>
    <t xml:space="preserve"> 5.4.2 </t>
  </si>
  <si>
    <t xml:space="preserve"> 5.4.3 </t>
  </si>
  <si>
    <t xml:space="preserve"> 5.4.4 </t>
  </si>
  <si>
    <t>3.3</t>
  </si>
  <si>
    <t>4.0</t>
  </si>
  <si>
    <t>4.1</t>
  </si>
  <si>
    <t>4.2</t>
  </si>
  <si>
    <t>4.3</t>
  </si>
  <si>
    <t>4.4</t>
  </si>
  <si>
    <t>FORNECIMENTO E INSTALAÇÃO DE PLACA DE OBRA COM CHAPA GALVANIZADA E ESTRUTURA DE MADEIRA. AF_03/2022_PS</t>
  </si>
  <si>
    <t>KG</t>
  </si>
  <si>
    <t>TERRAPLANAGEM</t>
  </si>
  <si>
    <t>PAVIMENTAÇÃO</t>
  </si>
  <si>
    <t xml:space="preserve"> 5.3.4 </t>
  </si>
  <si>
    <t>SINALIZAÇÃO VIÁRIA</t>
  </si>
  <si>
    <t>LASTRO COM MATERIAL GRANULAR (PEDRA BRITADA N.3), APLICADO EM PISOS OU LAJES SOBRE SOLO, ESPESSURA DE *10 CM*. AF_01/2024</t>
  </si>
  <si>
    <t>SERVIÇOS PRELIMINARES</t>
  </si>
  <si>
    <t>10,0</t>
  </si>
  <si>
    <t xml:space="preserve"> 3.3.6 </t>
  </si>
  <si>
    <t xml:space="preserve"> 3.3.7 </t>
  </si>
  <si>
    <t>FUES - FUNDAÇÕES E ESTRUTURAS</t>
  </si>
  <si>
    <t>PINT - PINTURAS</t>
  </si>
  <si>
    <t xml:space="preserve"> 103689 </t>
  </si>
  <si>
    <t xml:space="preserve"> 94273 </t>
  </si>
  <si>
    <t>1.1</t>
  </si>
  <si>
    <t>SERVIÇO PRELIMINAR</t>
  </si>
  <si>
    <t>3.4</t>
  </si>
  <si>
    <t>1.2</t>
  </si>
  <si>
    <t>VALOR TOTAL</t>
  </si>
  <si>
    <t>Havendo divergências entre Planilha Orçamentária, Especificações e/ou Memorial Descritivo e demais Projetos Gráficos, prevalecerá a Planilha Orçamentária.</t>
  </si>
  <si>
    <t>Total sem BDI</t>
  </si>
  <si>
    <t>Total do BDI</t>
  </si>
  <si>
    <t>Total Geral</t>
  </si>
  <si>
    <t>_______________________________________________________________
Engenheiro Responsável</t>
  </si>
  <si>
    <t xml:space="preserve"> 1.1.1 </t>
  </si>
  <si>
    <t xml:space="preserve"> 1.1.2 </t>
  </si>
  <si>
    <t xml:space="preserve"> 1.2.1 </t>
  </si>
  <si>
    <t xml:space="preserve"> 1.3.1 </t>
  </si>
  <si>
    <t>ASSENTAMENTO DE GUIA (MEIO-FIO) EM TRECHO RETO, CONFECCIONADA EM CONCRETO PRÉ-FABRICADO, DIMENSÕES 100X15X13X30 CM (COMPRIMENTO X BASE INFERIOR X BASE SUPERIOR X ALTURA), PARA VIAS URBANAS (USO VIÁRIO). AF_06/2016</t>
  </si>
  <si>
    <t xml:space="preserve"> 1.3.2 </t>
  </si>
  <si>
    <t xml:space="preserve"> 1.3.3 </t>
  </si>
  <si>
    <t>EXECUÇÃO DE PASSEIO (CALÇADA) OU PISO DE CONCRETO COM CONCRETO MOLDADO IN LOCO, FEITO EM OBRA, ACABAMENTO CONVENCIONAL, NÃO ARMADO. AF_07/2016</t>
  </si>
  <si>
    <t xml:space="preserve"> 1.3.4 </t>
  </si>
  <si>
    <t>Rampas de acessibilidade utilizadas nas pavimentações (utilizadas em calçadas com largura de 1,50 metros)</t>
  </si>
  <si>
    <t>unid</t>
  </si>
  <si>
    <t xml:space="preserve"> 1.3.5 </t>
  </si>
  <si>
    <t>Piso podotátil de concreto - DIRECIONAL E ALERTA, *25 X 25* CM</t>
  </si>
  <si>
    <t xml:space="preserve"> 1.3.6 </t>
  </si>
  <si>
    <t xml:space="preserve"> 1.3.7 </t>
  </si>
  <si>
    <t xml:space="preserve"> 1.4.1 </t>
  </si>
  <si>
    <t xml:space="preserve"> 1.4.2 </t>
  </si>
  <si>
    <t xml:space="preserve"> 1.4.3 </t>
  </si>
  <si>
    <t>Confecção de placa em aço nº 16 galvanizado, com película retrorrefletiva tipo I + III</t>
  </si>
  <si>
    <t>1,02</t>
  </si>
  <si>
    <t xml:space="preserve"> 1.4.4 </t>
  </si>
  <si>
    <t>Fornecimento e implantação de suporte e travessa para placa de sinalização em madeira de lei tratada 8 x 8 cm</t>
  </si>
  <si>
    <t>4,0</t>
  </si>
  <si>
    <t xml:space="preserve"> 2.1 </t>
  </si>
  <si>
    <t xml:space="preserve"> 2.2 </t>
  </si>
  <si>
    <t xml:space="preserve"> 2.2.1 </t>
  </si>
  <si>
    <t xml:space="preserve"> 2.2.2 </t>
  </si>
  <si>
    <t xml:space="preserve"> 2.3 </t>
  </si>
  <si>
    <t xml:space="preserve"> 2.3.1 </t>
  </si>
  <si>
    <t xml:space="preserve"> 2.3.2 </t>
  </si>
  <si>
    <t xml:space="preserve"> 2.3.3 </t>
  </si>
  <si>
    <t xml:space="preserve"> 2.3.4 </t>
  </si>
  <si>
    <t xml:space="preserve"> 2.3.5 </t>
  </si>
  <si>
    <t xml:space="preserve"> 2.3.6 </t>
  </si>
  <si>
    <t xml:space="preserve"> 2.3.7 </t>
  </si>
  <si>
    <t xml:space="preserve"> 2.4 </t>
  </si>
  <si>
    <t xml:space="preserve"> 2.4.1 </t>
  </si>
  <si>
    <t xml:space="preserve"> 2.4.2 </t>
  </si>
  <si>
    <t xml:space="preserve"> 2.4.3 </t>
  </si>
  <si>
    <t xml:space="preserve"> 2.4.4 </t>
  </si>
  <si>
    <t xml:space="preserve"> 3.1 </t>
  </si>
  <si>
    <t xml:space="preserve"> 3.1.1 </t>
  </si>
  <si>
    <t xml:space="preserve"> 3.2 </t>
  </si>
  <si>
    <t xml:space="preserve"> 3.2.1 </t>
  </si>
  <si>
    <t xml:space="preserve"> 3.3 </t>
  </si>
  <si>
    <t xml:space="preserve"> 3.4 </t>
  </si>
  <si>
    <t xml:space="preserve"> 3.4.1 </t>
  </si>
  <si>
    <t xml:space="preserve"> 3.4.2 </t>
  </si>
  <si>
    <t xml:space="preserve"> 3.4.3 </t>
  </si>
  <si>
    <t>7,0</t>
  </si>
  <si>
    <t xml:space="preserve"> 5.3.5 </t>
  </si>
  <si>
    <t xml:space="preserve"> 5.3.6 </t>
  </si>
  <si>
    <t xml:space="preserve"> 5.3.7 </t>
  </si>
  <si>
    <t>1,61</t>
  </si>
  <si>
    <t>5,0</t>
  </si>
  <si>
    <t xml:space="preserve"> 9050-Rampa 1,20 </t>
  </si>
  <si>
    <t xml:space="preserve"> 94963 </t>
  </si>
  <si>
    <t>CONCRETO FCK = 15MPA, TRAÇO 1:3,4:3,5 (CIMENTO/ AREIA MÉDIA/ BRITA 1)  - PREPARO MECÂNICO COM BETONEIRA 400 L. AF_07/2016</t>
  </si>
  <si>
    <t xml:space="preserve"> 74157/004 </t>
  </si>
  <si>
    <t>LANCAMENTO/APLICACAO MANUAL DE CONCRETO EM FUNDACOES</t>
  </si>
  <si>
    <t xml:space="preserve"> 74245/001 </t>
  </si>
  <si>
    <t>PINTURA ACRILICA EM PISO CIMENTADO DUAS DEMAOS</t>
  </si>
  <si>
    <t xml:space="preserve"> 01 </t>
  </si>
  <si>
    <t>PISO PODOTÁTIL EM PLACA CIMENTÍCIA - DIRECIONAL E ALERTA 25X25CM, ASSENTADO COM ARGAMASSA</t>
  </si>
  <si>
    <t xml:space="preserve"> 9050/2 </t>
  </si>
  <si>
    <t xml:space="preserve"> 88309 </t>
  </si>
  <si>
    <t>PEDREIRO COM ENCARGOS COMPLEMENTARES</t>
  </si>
  <si>
    <t xml:space="preserve"> 00000370 </t>
  </si>
  <si>
    <t>AREIA MEDIA - POSTO JAZIDA/FORNECEDOR (RETIRADO NA JAZIDA, SEM TRANSPORTE)</t>
  </si>
  <si>
    <t xml:space="preserve"> 00001379 </t>
  </si>
  <si>
    <t>CIMENTO PORTLAND COMPOSTO CP II-32</t>
  </si>
  <si>
    <t xml:space="preserve"> 00000037 </t>
  </si>
  <si>
    <t>PISO PODOTATIL DE CONCRETO - DIRECIONAL E ALERTA, *25 X 25* CM</t>
  </si>
  <si>
    <t xml:space="preserve"> 94990 </t>
  </si>
  <si>
    <t>2.2</t>
  </si>
  <si>
    <t>2.3</t>
  </si>
  <si>
    <t>3.5</t>
  </si>
  <si>
    <t>3.6</t>
  </si>
  <si>
    <t>3.7</t>
  </si>
  <si>
    <t>3,0</t>
  </si>
  <si>
    <t>Composições Auxiliares</t>
  </si>
  <si>
    <t xml:space="preserve">Implantação de Pavimentação </t>
  </si>
  <si>
    <t>un</t>
  </si>
  <si>
    <t>DEMOLIÇÃO DE PISO DE CONCRETO SIMPLES, DE FORMA MANUAL, SEM REAPROVEITAMENTO. AF_09/2023</t>
  </si>
  <si>
    <t xml:space="preserve"> 4.3.5 </t>
  </si>
  <si>
    <t xml:space="preserve"> 4.3.6 </t>
  </si>
  <si>
    <t xml:space="preserve"> 4.3.7 </t>
  </si>
  <si>
    <t xml:space="preserve"> 104789 </t>
  </si>
  <si>
    <t xml:space="preserve"> = (Para Placa Indicativa da Obra)
A=(4,00*2,00)
A=(8,00)</t>
  </si>
  <si>
    <t xml:space="preserve"> = Q= (Quantidades de rampas)
Q= (2,00 unidades)</t>
  </si>
  <si>
    <t xml:space="preserve"> = (Quantidades de placas de rua)
Q=(2,00 unidades)</t>
  </si>
  <si>
    <t xml:space="preserve"> = A=(Areá das PLACAS DE PARE) + (Limite de velocidade)
A=((8*0,35*0,42/2)*1)+(0,44*1)
A=(1,02)</t>
  </si>
  <si>
    <t xml:space="preserve"> = (Quantidade de suporte de placas de PARE + Suporte das Placas de Rua + Suporte das Placas de Limite de Velocidade) 
Q=(1,00+2,00+1,00)
Q=(4,00 unidades)</t>
  </si>
  <si>
    <t>Trecho da Rua Tereza Vieira</t>
  </si>
  <si>
    <t>LOCAÇÃO DE PAVIMENTAÇÃO.</t>
  </si>
  <si>
    <t>273,8</t>
  </si>
  <si>
    <t xml:space="preserve"> = (Comprimento da Rua a ser Pavimentada) 
C=(273,80)</t>
  </si>
  <si>
    <t>2.573,72</t>
  </si>
  <si>
    <t xml:space="preserve"> = (Comprimento da Rua*Largura)+(Área de Calçadas)
A=((273,80*7,00)+(((273,80)*1,20)*2))
A=(2.573,72)</t>
  </si>
  <si>
    <t>547,6</t>
  </si>
  <si>
    <t xml:space="preserve"> = M= (Comprimento da Rua*2 lados)
M= (273,80*2,00)
M= (547,60)</t>
  </si>
  <si>
    <t>1.916,6</t>
  </si>
  <si>
    <t xml:space="preserve"> = (Comprimento da Rua*Largura)
A=(273,80*7,00)
A=(1.916,60)</t>
  </si>
  <si>
    <t xml:space="preserve"> = Obs: Já está sendo descontada a largura (15 cm) do meio-fio da Calçada                                                        Fórmula =&gt; (Comprimento x Largura x 2 Lados)-((Área de Rampa)*Qtde)-(Abertura de Ruas)x(Espessura da Calçada)-(Desconto do Piso Podotatil)                                                                                                                                         V=((((273,80)*1,20)*2,00)-((6,90*1,20)*8,00))*0,07)-(121,70*0,03))
V=(37,71)</t>
  </si>
  <si>
    <t xml:space="preserve"> = Q= (Quantidades de rampas)
Q= (8,00 unidades)</t>
  </si>
  <si>
    <t>121,7</t>
  </si>
  <si>
    <t xml:space="preserve"> = Fórmula = (Comprimento da Rua + Comprimento da abertura x Largura da Placa x 2 Lados)-(Comprimento da Rampa x Largura da Placa x Quantidade de Rampas)                                                                                                                                           A=(((273,80)*0,25)*2,00)-((7,60*0,25)*8,00))
A=(121,70)</t>
  </si>
  <si>
    <t xml:space="preserve"> = M= (Cinturão de Travamento)
M= (7,00)
</t>
  </si>
  <si>
    <t xml:space="preserve"> 1.5 </t>
  </si>
  <si>
    <t>DRENAGEM</t>
  </si>
  <si>
    <t xml:space="preserve"> 1.5.1 </t>
  </si>
  <si>
    <t>LOCAÇÃO DE REDE DE ÁGUA OU ESGOTO. AF_03/2024</t>
  </si>
  <si>
    <t>50,74</t>
  </si>
  <si>
    <t xml:space="preserve"> = Comprimento tubo 400 mm + Comprimento tubo 600 mm   
C=((4,00+4,00) + (42,74))
C=((8,00)+(42,74))
C=(50,74)</t>
  </si>
  <si>
    <t xml:space="preserve"> 1.5.2 </t>
  </si>
  <si>
    <t>ESCAVAÇÃO MECANIZADA DE VALA COM PROFUNDIDADE MAIOR QUE 1,5 M ATÉ 3,0 M (MÉDIA MONTANTE E JUSANTE/UMA COMPOSIÇÃO POR TRECHO), RETROESCAV (0,26 M3), LARGURA DE 0,8 M A 1,5 M, EM SOLO DE 1A CATEGORIA, LOCAIS COM BAIXO NÍVEL DE INTERFERÊNCIA. AF_02/2021</t>
  </si>
  <si>
    <t xml:space="preserve"> 1.5.3 </t>
  </si>
  <si>
    <t>ESCORAMENTO DE VALA, TIPO PONTALETEAMENTO, COM PROFUNDIDADE DE 0 A 1,5 M, LARGURA MENOR QUE 1,5 M. AF_08/2020</t>
  </si>
  <si>
    <t>152,22</t>
  </si>
  <si>
    <t xml:space="preserve"> = E= (comprimento da tubulação *2 lados )* altura 
E=(50,74*2)*1,50
E=(152,22)</t>
  </si>
  <si>
    <t xml:space="preserve"> 1.5.4 </t>
  </si>
  <si>
    <t>BASE PARA POÇO DE VISITA CIRCULAR PARA DRENAGEM, EM CONCRETO PRÉ-MOLDADO, DIÂMETRO INTERNO = 1,20 M, PROFUNDIDADE = 1,60 M, EXCLUINDO TAMPÃO. AF_05/2021_PA</t>
  </si>
  <si>
    <t>1,0</t>
  </si>
  <si>
    <t xml:space="preserve"> = Quantidades de poços de visita
Q=(1,00)</t>
  </si>
  <si>
    <t xml:space="preserve"> 1.5.5 </t>
  </si>
  <si>
    <t>TAMPA CIRCULAR PARA ESGOTO E DRENAGEM, EM FERRO FUNDIDO, DIÂMETRO INTERNO = 0,6 M. AF_12/2020</t>
  </si>
  <si>
    <t xml:space="preserve"> = Quantidades de tampas dos poços de visita
Q=(1,00)</t>
  </si>
  <si>
    <t xml:space="preserve"> 1.5.6 </t>
  </si>
  <si>
    <t>CAIXA COM GRELHA SIMPLES RETANGULAR, EM CONCRETO PRÉ-MOLDADO, DIMENSÕES INTERNAS: 0,6X1,0X1,0 M. AF_12/2020</t>
  </si>
  <si>
    <t xml:space="preserve"> = Quantidades de Bocas de Lobo-SIMPLES
Q=(2,00)</t>
  </si>
  <si>
    <t xml:space="preserve"> 1.5.7 </t>
  </si>
  <si>
    <t>COLCHÃO DE AREIA</t>
  </si>
  <si>
    <t>4,61</t>
  </si>
  <si>
    <t xml:space="preserve"> = C= comprimento de tubulação * largura da vala* espessura do colchão de areia                                                             C=(8,00*0,80*0,08)+(42,74*1,20*0,08)
C=(0,512+4,10)
C=(4,61)</t>
  </si>
  <si>
    <t xml:space="preserve"> 1.5.8 </t>
  </si>
  <si>
    <t>TUBO DE CONCRETO (SIMPLES) PARA REDES COLETORAS DE ÁGUAS PLUVIAIS, DIÂMETRO DE 400 MM, JUNTA RÍGIDA, INSTALADO EM LOCAL COM BAIXO NÍVEL DE INTERFERÊNCIAS - FORNECIMENTO E ASSENTAMENTO. AF_03/2024</t>
  </si>
  <si>
    <t xml:space="preserve"> = Comprimento tubo 400mm                                       
C=(4,00+4,00)
C=(8,00)</t>
  </si>
  <si>
    <t xml:space="preserve"> 1.5.9 </t>
  </si>
  <si>
    <t>TUBO DE CONCRETO PARA REDES COLETORAS DE ÁGUAS PLUVIAIS, DIÂMETRO DE 600 MM, JUNTA RÍGIDA, INSTALADO EM LOCAL COM BAIXO NÍVEL DE INTERFERÊNCIAS - FORNECIMENTO E ASSENTAMENTO. AF_03/2024</t>
  </si>
  <si>
    <t>42,75</t>
  </si>
  <si>
    <t xml:space="preserve"> = Comprimento tubo 600mm                                       
C= (42,74)
</t>
  </si>
  <si>
    <t xml:space="preserve"> 1.5.10 </t>
  </si>
  <si>
    <t>REATERRO MECANIZADO DE VALA COM ESCAVADEIRA HIDRÁULICA (CAPACIDADE DA CAÇAMBA: 0,8 M³/POTÊNCIA: 111 HP), LARGURA 1,5 A 2,5 M, PROFUNDIDADE 1,5 A 3,0 M, COM SOLO (SEM SUBSTITUIÇÃO) DE 1ª CATEGORIA, COM COMPACTADOR DE SOLOS DE PERCUSSÃO. AF_08/2023</t>
  </si>
  <si>
    <t>71,3</t>
  </si>
  <si>
    <t xml:space="preserve"> = Fórmula=&gt; ((VOLUME DE ESCAVAÇÃO DO TUBO 400mm-(ÁREA DO TUBO*COMPRIMENTO))+((VOLUME DE ESCAVAÇÃO DO TUBO 600mm-(ÁREA DO TUBO*COMPRIMENTO))                                                         
V=((7,68)-(0,13*8,00))+((76,93)-(0,28*42,74))
V=((6.64)+(64,66))
V=(71,30)</t>
  </si>
  <si>
    <t>Rua Projetada 10A</t>
  </si>
  <si>
    <t xml:space="preserve"> 2.1.1 </t>
  </si>
  <si>
    <t>159,1</t>
  </si>
  <si>
    <t xml:space="preserve"> = (Comprimento da Rua a ser Pavimentada) 
C=(159,10)</t>
  </si>
  <si>
    <t>1.474,18</t>
  </si>
  <si>
    <t xml:space="preserve"> = (Comprimento da Rua*Largura)+(Área de Calçadas)-(Abertura de Ruas)
A=(((159,10*7,00)+((159,10*1,20)*2))-(17,80*1,20))
A=(1.474,18)</t>
  </si>
  <si>
    <t>1,84</t>
  </si>
  <si>
    <t xml:space="preserve"> = D=(Área de calçada a demolir * Altura)
D=(9,21*0,20)
D=(1,84)</t>
  </si>
  <si>
    <t>300,4</t>
  </si>
  <si>
    <t xml:space="preserve"> = M= ((Comprimento da Rua*2 lados)-(Abertura de Rua))
M= ((159,10*2,00)-(17,80))
M= (300,40)</t>
  </si>
  <si>
    <t>1.113,7</t>
  </si>
  <si>
    <t xml:space="preserve"> = (Comprimento da Rua*Largura)
A=(159,10*7,00)
A=(1.113,70)</t>
  </si>
  <si>
    <t>19,32</t>
  </si>
  <si>
    <t xml:space="preserve"> = Obs: Já está sendo descontada a largura (15 cm) do meio-fio da Calçada                                                        Fórmula =&gt; (Comprimento x Largura x 2 Lados)-((Área de Rampa)*Qtde)-(Abertura de Ruas)x(Espessura da Calçada)-(Desconto do Piso Podotatil)                                                                                                                                         V=((((((159,10)*1,20)*2,00)-((6,90*1,20)*7,00))-(17,80*1,20))*0,07)-(61,80*0,03))
V=(19,32)</t>
  </si>
  <si>
    <t xml:space="preserve"> = Q= (Quantidades de rampas)
Q= (7,00 unidades)</t>
  </si>
  <si>
    <t>61,8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</si>
  <si>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             A=(((159,10*0,25)*2,00)-((7,60*0,25)*7,00)-(17,80*0,25))
A=(61,80)</t>
  </si>
  <si>
    <t>19,8</t>
  </si>
  <si>
    <t xml:space="preserve"> = M= (Cinturão de Travamento)
M= (5,80+7,00+7,00)
M= (19,80)</t>
  </si>
  <si>
    <t>2,2</t>
  </si>
  <si>
    <t xml:space="preserve"> = A=(Areá das PLACAS DE PARE) + (Limite de velocidade)
A=(8*0,35*0,42/2)*3)+(0,44*1)
A=(2,20)</t>
  </si>
  <si>
    <t>6,0</t>
  </si>
  <si>
    <t xml:space="preserve"> = (Quantidade de suporte de placas de PARE + Suporte das Placas de Rua + Suporte das Placas de Limite de Velocidade) 
Q=(3,00+2,00+1,00)
Q=(6,00 unidades)</t>
  </si>
  <si>
    <t xml:space="preserve"> 2.5 </t>
  </si>
  <si>
    <t xml:space="preserve"> 2.5.1 </t>
  </si>
  <si>
    <t>148,81</t>
  </si>
  <si>
    <t xml:space="preserve"> = Comprimento tubo 400 mm + Comprimento tubo 600 mm   
C=((2,17+2,17+3,47+3,47)+(13,79+50,00+50,00+23,74))
C=(11,28)+(137,53)
C=(148,81)</t>
  </si>
  <si>
    <t xml:space="preserve"> 2.5.2 </t>
  </si>
  <si>
    <t xml:space="preserve"> 2.5.3 </t>
  </si>
  <si>
    <t>446,43</t>
  </si>
  <si>
    <t xml:space="preserve"> = E= (comprimento da tubulação *2 lados )* altura 
E=(148,81*2)*1,50
E=(446,43)</t>
  </si>
  <si>
    <t xml:space="preserve"> 2.5.4 </t>
  </si>
  <si>
    <t xml:space="preserve"> = Quantidades de poços de visita
Q=(4,00)</t>
  </si>
  <si>
    <t xml:space="preserve"> 2.5.5 </t>
  </si>
  <si>
    <t xml:space="preserve"> = Quantidades de tampas dos poços de visita
Q=(4,00)</t>
  </si>
  <si>
    <t xml:space="preserve"> 2.5.6 </t>
  </si>
  <si>
    <t xml:space="preserve"> = Quantidades de Bocas de Lobo-SIMPLES
Q=(4,00)</t>
  </si>
  <si>
    <t xml:space="preserve"> 2.5.7 </t>
  </si>
  <si>
    <t>13,92</t>
  </si>
  <si>
    <t xml:space="preserve"> = C= comprimento de tubulação * largura da vala* espessura do colchão de areia                                                             C=(11,28*0,80*0,08)+(137,53*1,20*0,08)
C=(0,72+13,20)
C=(13,92)</t>
  </si>
  <si>
    <t xml:space="preserve"> 2.5.8 </t>
  </si>
  <si>
    <t>11,28</t>
  </si>
  <si>
    <t xml:space="preserve"> = Comprimento tubo 400mm                                       
C=((2,17+2,17+3,47+3,47))
C=(11,28)</t>
  </si>
  <si>
    <t xml:space="preserve"> 2.5.9 </t>
  </si>
  <si>
    <t>137,53</t>
  </si>
  <si>
    <t xml:space="preserve"> = Comprimento tubo 600mm                                       
C= (113,79+50,00+50,00+23,74)
C=(137,53)</t>
  </si>
  <si>
    <t xml:space="preserve"> 2.5.10 </t>
  </si>
  <si>
    <t>218,39</t>
  </si>
  <si>
    <t xml:space="preserve"> = Fórmula=&gt; ((VOLUME DE ESCAVAÇÃO DO TUBO 400mm-(ÁREA DO TUBO*COMPRIMENTO))+((VOLUME DE ESCAVAÇÃO DO TUBO 600mm-(ÁREA DO TUBO*COMPRIMENTO))                                                         
V=((10,82)-(0,13*11,28))+((247,55)-(0,28*137,53))
V=((9,35)+(209,04))
V=(218,39)</t>
  </si>
  <si>
    <t>Rua Projetada 10B</t>
  </si>
  <si>
    <t>31,5</t>
  </si>
  <si>
    <t xml:space="preserve"> = (Comprimento da Rua a ser Pavimentada) 
C=(31,50)</t>
  </si>
  <si>
    <t>264,6</t>
  </si>
  <si>
    <t xml:space="preserve"> = (Comprimento da Rua*Largura)+(Área de Calçadas)
A=((31,50*6,00)+((31,50*1,20)*2))
A=(264,60)</t>
  </si>
  <si>
    <t>63,0</t>
  </si>
  <si>
    <t xml:space="preserve"> = M= (Comprimento da Rua*2 lados)
M= (31,50*2,00)
M= (63,00)</t>
  </si>
  <si>
    <t>189,0</t>
  </si>
  <si>
    <t xml:space="preserve"> = (Comprimento da Rua*Largura)
A=((31,50*6,00)
A=(189,00)</t>
  </si>
  <si>
    <t>3,77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</si>
  <si>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V=((((((31,50*1,20)*2,00)-((6,90*1,20)*2,00))*0,07)-(11,95*0,03))
V=(3,77)</t>
  </si>
  <si>
    <t>11,95</t>
  </si>
  <si>
    <t xml:space="preserve"> = Fórmula = (Comprimento da Rua x Largura da Placa x 2 Lados)-(Comprimento da Rampa x Largura da Placa x Quantidade de Rampas)                                             
A=(((31,50*0,25)*2,00)-((7,60*0,25)*2,00))
A=(11,95)</t>
  </si>
  <si>
    <t xml:space="preserve"> = ((Comprimento da Rua*Largura)
A=((31,50*6,00)
A=(189,00)</t>
  </si>
  <si>
    <t xml:space="preserve"> = M= (Cinturão de Travamento)
M= (6,00)
</t>
  </si>
  <si>
    <t xml:space="preserve"> = (Suporte das Placas de Rua) 
Q=(2,00)
</t>
  </si>
  <si>
    <t>Rua Projetada 9A</t>
  </si>
  <si>
    <t>39,8</t>
  </si>
  <si>
    <t xml:space="preserve"> = (Comprimento da Rua a ser Pavimentada) 
C=(39,80)</t>
  </si>
  <si>
    <t>334,32</t>
  </si>
  <si>
    <t xml:space="preserve"> = (Comprimento da Rua*Largura)+(Área de Calçadas)
A=((39,80*6,00)+((39,80*1,20)*2))
A=(334,32)</t>
  </si>
  <si>
    <t>79,6</t>
  </si>
  <si>
    <t xml:space="preserve"> = M= (Comprimento da Rua*2 lados)
M= (39,80*2,00)
M= (79,60)</t>
  </si>
  <si>
    <t>238,8</t>
  </si>
  <si>
    <t xml:space="preserve"> = (Comprimento da Rua*Largura)
A=(39,80*6,00)
A=(238,80)</t>
  </si>
  <si>
    <t>5,04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</si>
  <si>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V=((((((39,80*1,20)*2,00)-((6,90*1,20)*2,00))*0,07)-(16,10*0,03))
V=(5,04)</t>
  </si>
  <si>
    <t>16,1</t>
  </si>
  <si>
    <t xml:space="preserve"> = Fórmula = (Comprimento da Rua x Largura da Placa x 2 Lados)-(Comprimento da Rampa x Largura da Placa x Quantidade de Rampas)                                             
A=(((39,80*0,25)*2,00)-((7,60*0,25)*2,00))
A=(16,10)</t>
  </si>
  <si>
    <t>16,82</t>
  </si>
  <si>
    <t xml:space="preserve"> = M= (Cinturão de Travamento)
M= (8,40+8,42)
M= (16,82)</t>
  </si>
  <si>
    <t>0,59</t>
  </si>
  <si>
    <t xml:space="preserve"> = A=(Areá das PLACAS DE PARE)
A=(8*0,35*0,42/2)*1)
A=(0,59)</t>
  </si>
  <si>
    <t xml:space="preserve"> = (Quantidade de suporte de placas de PARE + Suporte das Placas de Rua) 
Q=(1,00+2,00)
Q=(3,00)</t>
  </si>
  <si>
    <t>Rua Projetada 9</t>
  </si>
  <si>
    <t>152,77</t>
  </si>
  <si>
    <t xml:space="preserve"> = (Comprimento da Rua a ser Pavimentada) 
C=(152,77)</t>
  </si>
  <si>
    <t>1.276,06</t>
  </si>
  <si>
    <t xml:space="preserve"> = (Comprimento da Rua*Largura)+(Área de Calçadas)-(Área sem Calçada)
A=(((152,77*6,00)+(((152,77)*1,20)*2)-(6,00*1,20))
A=(1.276,06)</t>
  </si>
  <si>
    <t>299,54</t>
  </si>
  <si>
    <t xml:space="preserve"> = M= ((Comprimento da Rua*2 lados)-(Abertura de Rua))
M= ((152,77*2,00)-(6,00))
M= (299,54)</t>
  </si>
  <si>
    <t>916,62</t>
  </si>
  <si>
    <t xml:space="preserve"> = (Comprimento da Rua*Largura)
A=(152,77*6,00)
A=(916,62)</t>
  </si>
  <si>
    <t>19,55</t>
  </si>
  <si>
    <t xml:space="preserve"> = Obs: Já está sendo descontada a largura (15 cm) do meio-fio da Calçada                                                        Fórmula =&gt; (Comprimento + Comprimento da abertura x Largura x 2 Lados)-((Área de Rampa)*Qtde)-(Abertura de Ruas)x(Espessura da Calçada)-(Desconto do Piso Podotatil)                                                                                                                                         V=((((((152,77*1,20)*2,00)-((6,90*1,20)*6,00)-(6,00*1,20))*0,07)-(71,08*0,03))
V=(19,55)</t>
  </si>
  <si>
    <t xml:space="preserve"> = (Quantidades de placas de rua)
Q=(6,00 unidades)</t>
  </si>
  <si>
    <t>71,08</t>
  </si>
  <si>
    <t xml:space="preserve"> = Fórmula = (Comprimento da Rua + Comprimento da abertura x Largura da Placa x 2 Lados)-(Comprimento da Rampa x Largura da Placa x Quantidade de Rampas)-(Abertura de Ruas x Largura da Placa)                                                                                                                                               A=(((152,77*0,25)*2,00)-((7,60*0,25)*2,00)-(6,00*0,25))
A=(71,08)</t>
  </si>
  <si>
    <t>18,0</t>
  </si>
  <si>
    <t xml:space="preserve"> = M= (Cinturão de Travamento)
M= (6,00+6,00+6,00)
M= (18,00)</t>
  </si>
  <si>
    <t>0,44</t>
  </si>
  <si>
    <t xml:space="preserve"> = A=(Limite de velocidade)
A=(0,44*1)
A=(0,44)</t>
  </si>
  <si>
    <t xml:space="preserve"> 6 </t>
  </si>
  <si>
    <t>Rua Projetada 8</t>
  </si>
  <si>
    <t xml:space="preserve"> 6.1 </t>
  </si>
  <si>
    <t xml:space="preserve"> 6.2 </t>
  </si>
  <si>
    <t xml:space="preserve"> 6.2.1 </t>
  </si>
  <si>
    <t xml:space="preserve"> 6.2.2 </t>
  </si>
  <si>
    <t>0,98</t>
  </si>
  <si>
    <t xml:space="preserve"> = D=(Área de calçada a demolir * Altura)
D=(4,94*0,20)
D=(0,98)</t>
  </si>
  <si>
    <t xml:space="preserve"> 6.2.3 </t>
  </si>
  <si>
    <t>DEMOLIÇÃO DE ALVENARIA DE BLOCO FURADO, DE FORMA MANUAL, SEM REAPROVEITAMENTO. AF_09/2023</t>
  </si>
  <si>
    <t>3,7</t>
  </si>
  <si>
    <t xml:space="preserve"> = D=(Área de alvenaria a demolir * Altura média)
D=(8,24*0,45)
D=(3,70)</t>
  </si>
  <si>
    <t xml:space="preserve"> 6.3 </t>
  </si>
  <si>
    <t xml:space="preserve"> 6.3.1 </t>
  </si>
  <si>
    <t xml:space="preserve"> 6.3.2 </t>
  </si>
  <si>
    <t xml:space="preserve"> 6.3.3 </t>
  </si>
  <si>
    <t xml:space="preserve"> 6.3.4 </t>
  </si>
  <si>
    <t>13,0</t>
  </si>
  <si>
    <t xml:space="preserve"> 6.3.5 </t>
  </si>
  <si>
    <t xml:space="preserve"> 6.3.6 </t>
  </si>
  <si>
    <t xml:space="preserve"> 6.3.7 </t>
  </si>
  <si>
    <t xml:space="preserve"> = M= (Cinturão de Travamento)
M= (5,00+5,00+5,00+5,00+5,00+6,00)
M= (31,00)</t>
  </si>
  <si>
    <t xml:space="preserve"> 6.4 </t>
  </si>
  <si>
    <t xml:space="preserve"> 6.4.1 </t>
  </si>
  <si>
    <t xml:space="preserve"> 6.4.2 </t>
  </si>
  <si>
    <t xml:space="preserve"> 6.4.3 </t>
  </si>
  <si>
    <t xml:space="preserve"> 6.4.4 </t>
  </si>
  <si>
    <t xml:space="preserve"> 6.5 </t>
  </si>
  <si>
    <t xml:space="preserve"> 6.5.1 </t>
  </si>
  <si>
    <t>43,41</t>
  </si>
  <si>
    <t xml:space="preserve"> = Comprimento tubo 400 mm + Comprimento tubo 600 mm  + tubulação do  Bueiro  
C=((1,18+1,18)+(41,05)
C=(2,36)+(41,05)
C=(43,41)</t>
  </si>
  <si>
    <t xml:space="preserve"> 6.5.2 </t>
  </si>
  <si>
    <t xml:space="preserve"> 6.5.3 </t>
  </si>
  <si>
    <t>130,23</t>
  </si>
  <si>
    <t xml:space="preserve"> 6.5.4 </t>
  </si>
  <si>
    <t xml:space="preserve"> 6.5.5 </t>
  </si>
  <si>
    <t xml:space="preserve"> 6.5.6 </t>
  </si>
  <si>
    <t>CAIXA COM GRELHA DUPLA RETANGULAR, EM CONCRETO PRÉ-MOLDADO, DIMENSÕES INTERNAS: 0,5X2,2X1,0 M. AF_12/2020</t>
  </si>
  <si>
    <t xml:space="preserve"> = Quantidades de Bocas de Lobo-DUPLA
Q=(2,00)</t>
  </si>
  <si>
    <t xml:space="preserve"> 6.5.7 </t>
  </si>
  <si>
    <t>4,09</t>
  </si>
  <si>
    <t xml:space="preserve"> = C= comprimento de tubulação * largura da vala* espessura do colchão de areia                                                             C=(2,36*0,80*0,08)+(41,05*1,20*0,08)
C=(0,15+3,94)
C=(4,09)</t>
  </si>
  <si>
    <t xml:space="preserve"> 6.5.8 </t>
  </si>
  <si>
    <t>2,36</t>
  </si>
  <si>
    <t xml:space="preserve"> = Comprimento tubo 400mm                                       
C=((1,18+1,18))
C=(2,36)</t>
  </si>
  <si>
    <t xml:space="preserve"> 6.5.9 </t>
  </si>
  <si>
    <t>41,05</t>
  </si>
  <si>
    <t xml:space="preserve"> = Comprimento tubo 600mm                                       
C= (41,05)</t>
  </si>
  <si>
    <t xml:space="preserve"> 6.5.10 </t>
  </si>
  <si>
    <t>64,34</t>
  </si>
  <si>
    <t xml:space="preserve"> = Fórmula=&gt; ((VOLUME DE ESCAVAÇÃO DO TUBO 400mm-(ÁREA DO TUBO*COMPRIMENTO))+((VOLUME DE ESCAVAÇÃO DO TUBO 600mm-(ÁREA DO TUBO*COMPRIMENTO))                                                         
V=((2,26)-(0,13*2,36))+((73,89)-(0,28*41,05))
V=((1,95)+(62,39))
V=(64,34)</t>
  </si>
  <si>
    <t xml:space="preserve"> 7 </t>
  </si>
  <si>
    <t>Rua Projetada 7B</t>
  </si>
  <si>
    <t xml:space="preserve"> 7.1 </t>
  </si>
  <si>
    <t xml:space="preserve"> 7.1.1 </t>
  </si>
  <si>
    <t>64,44</t>
  </si>
  <si>
    <t xml:space="preserve"> = (Comprimento da Rua a ser Pavimentada) 
C=(64,44)</t>
  </si>
  <si>
    <t xml:space="preserve"> 7.2 </t>
  </si>
  <si>
    <t xml:space="preserve"> 7.2.1 </t>
  </si>
  <si>
    <t>566,31</t>
  </si>
  <si>
    <t xml:space="preserve"> = (Comprimento da Rua*Largura)+(Bocas de Rua*Largura)+(Área de Calçadas)-(Abertura de Ruas)
A=(((64,44*6,50)+((64,44*1,20)*2))-(6,00*1,20))
A=(566,31)</t>
  </si>
  <si>
    <t xml:space="preserve"> 7.3 </t>
  </si>
  <si>
    <t xml:space="preserve"> 7.3.1 </t>
  </si>
  <si>
    <t>122,88</t>
  </si>
  <si>
    <t xml:space="preserve"> = M= ((Comprimento da Rua*2 lados)-(Abertura de Rua)
M= ((64,44*2,00)-(6,00))
M= (122,88)</t>
  </si>
  <si>
    <t xml:space="preserve"> 7.3.2 </t>
  </si>
  <si>
    <t>418,86</t>
  </si>
  <si>
    <t xml:space="preserve"> = (Comprimento da Rua*Largura)
A=(64,44*6,50)
A=(418,86)</t>
  </si>
  <si>
    <t xml:space="preserve"> 7.3.3 </t>
  </si>
  <si>
    <t>7,2</t>
  </si>
  <si>
    <t xml:space="preserve"> = Obs: Já está sendo descontada a largura (15 cm) do meio-fio da Calçada                                                        Fórmula =&gt; (Comprimento x Largura x 2 Lados)-((Área de Rampa)*Qtde)-((Abertura de Ruas) + Área sem calçada)x(Espessura da Calçada)-(Desconto do Piso Podotatil)                                                                                                                                         V=(((((64,44*1,20)*2,00)-((6,90*1,20)*4,00)-(6,00*1,20)-(1,31*1,20))*0,07)-(22,79*0,03))
V=(7,20)</t>
  </si>
  <si>
    <t xml:space="preserve"> 7.3.4 </t>
  </si>
  <si>
    <t xml:space="preserve"> = Q= (Quantidades de rampas)
Q= (4,00 unidades)</t>
  </si>
  <si>
    <t xml:space="preserve"> 7.3.5 </t>
  </si>
  <si>
    <t>22,79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</si>
  <si>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           
A=((((64,44)*0,25)*2,00)-((7,60*0,25)*4,00)-(6,00*0,25)-(1,31*0,25))
A=(22,79)</t>
  </si>
  <si>
    <t xml:space="preserve"> 7.3.6 </t>
  </si>
  <si>
    <t xml:space="preserve"> 7.3.7 </t>
  </si>
  <si>
    <t>8,85</t>
  </si>
  <si>
    <t xml:space="preserve"> = M= (Cinturão de Travamento)
M= (8,85)</t>
  </si>
  <si>
    <t xml:space="preserve"> 7.4 </t>
  </si>
  <si>
    <t xml:space="preserve"> 7.4.1 </t>
  </si>
  <si>
    <t xml:space="preserve"> 7.4.2 </t>
  </si>
  <si>
    <t xml:space="preserve"> 7.4.3 </t>
  </si>
  <si>
    <t xml:space="preserve"> = A=(Areá das PLACAS DE PARE)
A=((8*0,35*0,42/2)*1)
A=(0,59)</t>
  </si>
  <si>
    <t xml:space="preserve"> 7.4.4 </t>
  </si>
  <si>
    <t xml:space="preserve"> 8 </t>
  </si>
  <si>
    <t>Rua João Feliciano Silva - Trecho 01</t>
  </si>
  <si>
    <t xml:space="preserve"> 8.1 </t>
  </si>
  <si>
    <t>54,84</t>
  </si>
  <si>
    <t xml:space="preserve"> = (Comprimento da Rua a ser Pavimentada) 
C=(54,84)</t>
  </si>
  <si>
    <t xml:space="preserve"> 8.2 </t>
  </si>
  <si>
    <t xml:space="preserve"> 8.2.1 </t>
  </si>
  <si>
    <t>515,49</t>
  </si>
  <si>
    <t xml:space="preserve"> = (Comprimento da Rua*Largura)+(Área de Calçadas)
A=((54,84*7,00)+((54,84*1,20)*2))
A=(515,49)</t>
  </si>
  <si>
    <t xml:space="preserve"> 8.3 </t>
  </si>
  <si>
    <t xml:space="preserve"> 8.3.1 </t>
  </si>
  <si>
    <t>109,68</t>
  </si>
  <si>
    <t xml:space="preserve"> = M= (Comprimento da Rua*2 lados)
M= (54,84*2,00)
M= (109,68)</t>
  </si>
  <si>
    <t xml:space="preserve"> 8.3.2 </t>
  </si>
  <si>
    <t>383,88</t>
  </si>
  <si>
    <t xml:space="preserve"> = (Comprimento da Rua*Largura)
A=(54,84*7,00)
A=(383,88)</t>
  </si>
  <si>
    <t xml:space="preserve"> 8.3.3 </t>
  </si>
  <si>
    <t>6,3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</si>
  <si>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V=(((((54,84*1,20)*2,00)-((6,90*1,20)*4,00))*0,07)-(19,82*0,03))
V=(6,30)</t>
  </si>
  <si>
    <t xml:space="preserve"> 8.3.4 </t>
  </si>
  <si>
    <t xml:space="preserve"> 8.3.5 </t>
  </si>
  <si>
    <t>19,82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</si>
  <si>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             
A=(((54,84*0,25)*2,00)-((7,60*0,25)*4,00))
A=(19,82)</t>
  </si>
  <si>
    <t xml:space="preserve"> 8.3.6 </t>
  </si>
  <si>
    <t xml:space="preserve"> 8.3.7 </t>
  </si>
  <si>
    <t>9,74</t>
  </si>
  <si>
    <t xml:space="preserve"> = M= (Cinturão de Travamento)
M= (9,74)</t>
  </si>
  <si>
    <t xml:space="preserve"> 8.4 </t>
  </si>
  <si>
    <t xml:space="preserve"> 8.4.1 </t>
  </si>
  <si>
    <t xml:space="preserve"> 8.4.2 </t>
  </si>
  <si>
    <t xml:space="preserve"> 9 </t>
  </si>
  <si>
    <t>Rua Projetada 14 - Trecho 01</t>
  </si>
  <si>
    <t xml:space="preserve"> 9.1 </t>
  </si>
  <si>
    <t>58,48</t>
  </si>
  <si>
    <t xml:space="preserve"> = (Comprimento da Rua a ser Pavimentada) 
C=(58,48)</t>
  </si>
  <si>
    <t xml:space="preserve"> 9.2 </t>
  </si>
  <si>
    <t xml:space="preserve"> 9.2.1 </t>
  </si>
  <si>
    <t>491,23</t>
  </si>
  <si>
    <t xml:space="preserve"> = (Comprimento da Rua*Largura)+(Área de Calçadas)
A=((58,48*6,00)+((58,48*1,20)*2))
A=(491,23)</t>
  </si>
  <si>
    <t xml:space="preserve"> 9.3 </t>
  </si>
  <si>
    <t xml:space="preserve"> 9.3.1 </t>
  </si>
  <si>
    <t>116,96</t>
  </si>
  <si>
    <t xml:space="preserve"> = M= (Comprimento da Rua*2 lados)
M= (58,48*2,00)
M= (116,96)</t>
  </si>
  <si>
    <t xml:space="preserve"> 9.3.2 </t>
  </si>
  <si>
    <t>350,88</t>
  </si>
  <si>
    <t xml:space="preserve"> = (Comprimento da Rua*Largura)
A=(58,48*6,00)
A=(350,88)</t>
  </si>
  <si>
    <t xml:space="preserve"> 9.3.3 </t>
  </si>
  <si>
    <t>6,85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</si>
  <si>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V=(((((58,48*1,20)*2,00)-((6,90*1,20)*4,00))*0,07)-(21,64*0,03))
V=(6,85)</t>
  </si>
  <si>
    <t xml:space="preserve"> 9.3.4 </t>
  </si>
  <si>
    <t xml:space="preserve"> 9.3.5 </t>
  </si>
  <si>
    <t>21,64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</si>
  <si>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             
A=(((58,48*0,25)*2,00)-((7,60*0,25)*4,00))
A=(21,64)</t>
  </si>
  <si>
    <t xml:space="preserve"> 9.3.6 </t>
  </si>
  <si>
    <t xml:space="preserve"> 9.3.7 </t>
  </si>
  <si>
    <t>16,18</t>
  </si>
  <si>
    <t xml:space="preserve"> = M= (Cinturão de Travamento)
M= (8,75+7,43)
M= (16,18)</t>
  </si>
  <si>
    <t xml:space="preserve"> 9.4 </t>
  </si>
  <si>
    <t xml:space="preserve"> 9.4.1 </t>
  </si>
  <si>
    <t xml:space="preserve"> 9.4.2 </t>
  </si>
  <si>
    <t xml:space="preserve"> = (Suporte das Placas de Rua) 
Q=(2,00)</t>
  </si>
  <si>
    <t xml:space="preserve"> 10 </t>
  </si>
  <si>
    <t>Rua Projetada 7</t>
  </si>
  <si>
    <t xml:space="preserve"> 10.1 </t>
  </si>
  <si>
    <t xml:space="preserve"> 10.1.1 </t>
  </si>
  <si>
    <t>296,33</t>
  </si>
  <si>
    <t xml:space="preserve"> = (Comprimento da Rua a ser Pavimentada) 
C=(296,33)</t>
  </si>
  <si>
    <t xml:space="preserve"> 10.2 </t>
  </si>
  <si>
    <t xml:space="preserve"> 10.2.1 </t>
  </si>
  <si>
    <t>1.481,65</t>
  </si>
  <si>
    <t xml:space="preserve"> = (Comprimento da Rua*Largura)
A=(296,33*5,00)
A=(1.481,65)</t>
  </si>
  <si>
    <t xml:space="preserve"> 10.3 </t>
  </si>
  <si>
    <t xml:space="preserve"> 10.3.1 </t>
  </si>
  <si>
    <t>550,66</t>
  </si>
  <si>
    <t xml:space="preserve"> = M= ((Comprimento da Rua*2 lados)-(Abertura de Rua))
M= ((296,33*2,00)-(42,00))
M= (550,66)</t>
  </si>
  <si>
    <t xml:space="preserve"> 10.3.2 </t>
  </si>
  <si>
    <t xml:space="preserve"> 10.3.3 </t>
  </si>
  <si>
    <t>22,59</t>
  </si>
  <si>
    <t xml:space="preserve"> 10.3.4 </t>
  </si>
  <si>
    <t xml:space="preserve"> = Q= (Quantidades de rampas)
Q= (6,00 unidades)</t>
  </si>
  <si>
    <t xml:space="preserve"> 10.3.5 </t>
  </si>
  <si>
    <t>72,69</t>
  </si>
  <si>
    <t xml:space="preserve"> = Fórmula = (Comprimento da Rua Com Calçada x Largura da Placa)-(Comprimento da Rampa x Largura da Placa x Quantidade de Rampas)         
A=((336,39*0,25)-((7,60*0,25)*6,00)
A=(72,69)</t>
  </si>
  <si>
    <t xml:space="preserve"> 10.3.6 </t>
  </si>
  <si>
    <t xml:space="preserve"> 10.3.7 </t>
  </si>
  <si>
    <t>33,4</t>
  </si>
  <si>
    <t xml:space="preserve"> = M= (Cinturão de Travamento)
M= (8,40+5,00+5,00+5,00+5,00+5,00)
M= (33,40)</t>
  </si>
  <si>
    <t xml:space="preserve"> 10.4 </t>
  </si>
  <si>
    <t xml:space="preserve"> 10.4.1 </t>
  </si>
  <si>
    <t xml:space="preserve"> 10.4.2 </t>
  </si>
  <si>
    <t xml:space="preserve"> 10.4.3 </t>
  </si>
  <si>
    <t>4,45</t>
  </si>
  <si>
    <t xml:space="preserve"> = A=(Areá das PLACAS DE PARE) + (Limite de velocidade)
A=(8*0,35*0,42/2)*7)+(0,44*1)
A=(4,55)</t>
  </si>
  <si>
    <t xml:space="preserve"> 10.4.4 </t>
  </si>
  <si>
    <t xml:space="preserve"> = (Quantidade de suporte de placas de PARE + Suporte das Placas de Rua + Suporte das Placas de Limite de Velocidade) 
Q=(7,00+2,00+1,00)
Q=(10,00 unidades)</t>
  </si>
  <si>
    <t xml:space="preserve"> 11 </t>
  </si>
  <si>
    <t>Rua José Maria Braga</t>
  </si>
  <si>
    <t xml:space="preserve"> 11.1 </t>
  </si>
  <si>
    <t xml:space="preserve"> 11.1.1 </t>
  </si>
  <si>
    <t>134,2</t>
  </si>
  <si>
    <t xml:space="preserve"> = (Comprimento da Rua a ser Pavimentada) 
C=(134,20)</t>
  </si>
  <si>
    <t xml:space="preserve"> 11.2 </t>
  </si>
  <si>
    <t xml:space="preserve"> 11.2.1 </t>
  </si>
  <si>
    <t>914,72</t>
  </si>
  <si>
    <t xml:space="preserve"> = (Comprimento da Rua*Largura)+(Área de Calçadas)-(Área Sem Calçada)
A=(((134,20*5,00)+((134,20*1,20)*2))-(65,30*1,20))
A=(914,72)</t>
  </si>
  <si>
    <t xml:space="preserve"> 11.2.2 </t>
  </si>
  <si>
    <t>5,75</t>
  </si>
  <si>
    <t xml:space="preserve"> = D=(Área de calçada a demolir * Altura)
D=(23,00*0,25)
D=(5,75)</t>
  </si>
  <si>
    <t xml:space="preserve"> 11.3 </t>
  </si>
  <si>
    <t xml:space="preserve"> 11.3.1 </t>
  </si>
  <si>
    <t>268,4</t>
  </si>
  <si>
    <t xml:space="preserve"> = M= (Comprimento da Rua*2 lados)
M= (134,20*2,00)
M= (268,40)</t>
  </si>
  <si>
    <t xml:space="preserve"> 11.3.2 </t>
  </si>
  <si>
    <t>671,0</t>
  </si>
  <si>
    <t xml:space="preserve"> = (Comprimento da Rua*Largura)
A=(134,20*5,00)
A=(671,00)</t>
  </si>
  <si>
    <t xml:space="preserve"> 11.3.3 </t>
  </si>
  <si>
    <t>13,44</t>
  </si>
  <si>
    <t xml:space="preserve"> = Obs: Já está sendo descontada a largura (15 cm) do meio-fio da Calçada                                                        Fórmula =&gt; (Comprimento x Largura x 2 Lados)-((Área de Rampa)-(Área sem Calçada) *Qtde)x(Espessura da Calçada)-(Desconto do Piso Podotatil)                                                                                                                                         V=((((((134,20*1,20)*2,00)-((6,90*1,20)*4,00))-(65,30*1,20))*0,07)-(43,17*0,03))
V=(13,44)</t>
  </si>
  <si>
    <t xml:space="preserve"> 11.3.4 </t>
  </si>
  <si>
    <t xml:space="preserve"> 11.3.5 </t>
  </si>
  <si>
    <t>43,17</t>
  </si>
  <si>
    <t xml:space="preserve"> = Fórmula = (Comprimento da Rua x Largura da Placa x 2 Lados)-(Comprimento da Rampa x Largura da Placa x Quantidade de Rampas)-(Abertura de Ruas x Largura da Placa)-(Área sem Calçada)                                                                                                                                              
A=(((134,20*0,25)*2,00)-((7,60*0,25)*4,00)-(65,30*0,25))
A=(43,17)</t>
  </si>
  <si>
    <t xml:space="preserve"> 11.3.6 </t>
  </si>
  <si>
    <t xml:space="preserve"> 11.3.7 </t>
  </si>
  <si>
    <t>17,4</t>
  </si>
  <si>
    <t xml:space="preserve"> = M= (Cinturão de Travamento)
M= (5,00+5,00+7,40)
M= (17,40)</t>
  </si>
  <si>
    <t xml:space="preserve"> 11.4 </t>
  </si>
  <si>
    <t xml:space="preserve"> 11.4.1 </t>
  </si>
  <si>
    <t xml:space="preserve"> 11.4.2 </t>
  </si>
  <si>
    <t xml:space="preserve"> 11.4.3 </t>
  </si>
  <si>
    <t xml:space="preserve"> 11.4.4 </t>
  </si>
  <si>
    <t xml:space="preserve"> 12 </t>
  </si>
  <si>
    <t>Rua João Feliciano Silva - Trecho 2</t>
  </si>
  <si>
    <t xml:space="preserve"> 12.1 </t>
  </si>
  <si>
    <t xml:space="preserve"> 12.1.1 </t>
  </si>
  <si>
    <t>147,62</t>
  </si>
  <si>
    <t xml:space="preserve"> = (Comprimento da Rua a ser Pavimentada) 
C=(147,62)</t>
  </si>
  <si>
    <t xml:space="preserve"> 12.2 </t>
  </si>
  <si>
    <t xml:space="preserve"> 12.2.1 </t>
  </si>
  <si>
    <t>1.240,0</t>
  </si>
  <si>
    <t xml:space="preserve"> = (Comprimento da Rua*Largura)+(Área de Calçadas)
A=((147,62*6,00)+((147,62*1,20)*2))
A=(1.240,00)</t>
  </si>
  <si>
    <t xml:space="preserve"> 12.2.2 </t>
  </si>
  <si>
    <t>0,32</t>
  </si>
  <si>
    <t xml:space="preserve"> = D=(Área de calçada a demolir * Altura)
D=(1,60*0,20)
D=(0,32)</t>
  </si>
  <si>
    <t xml:space="preserve"> 12.3 </t>
  </si>
  <si>
    <t xml:space="preserve"> 12.3.1 </t>
  </si>
  <si>
    <t>295,24</t>
  </si>
  <si>
    <t xml:space="preserve"> = (Comprimento da Rua*2 lados)
M=(147,62*2,00)
M=(295,24)</t>
  </si>
  <si>
    <t xml:space="preserve"> 12.3.2 </t>
  </si>
  <si>
    <t>885,72</t>
  </si>
  <si>
    <t xml:space="preserve"> = (Comprimento da Rua*Largura)
A=(147,62*6,00)
A=(885,72)</t>
  </si>
  <si>
    <t xml:space="preserve"> 12.3.3 </t>
  </si>
  <si>
    <t>19,45</t>
  </si>
  <si>
    <t xml:space="preserve"> = Obs: Já está sendo descontada a largura (15 cm) do meio-fio da Calçada                                                        Fórmula =&gt; (Comprimento x Largura x 2 Lados)-((Área de Rampa)-(Área sem Calçada) *Qtde)x(Espessura da Calçada)-(Desconto do Piso Podotatil)                                                                                                                                         V=(((((147,62*1,20)*2,00)-((6,90*1,20)*6,00))*0,07)-(62,41*0,03))
V=(19,45)</t>
  </si>
  <si>
    <t xml:space="preserve"> 12.3.4 </t>
  </si>
  <si>
    <t xml:space="preserve"> 12.3.5 </t>
  </si>
  <si>
    <t>62,41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</si>
  <si>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         
A=(((147,62*0,25)*2,00)-((7,60*0,25)*6,00))
A=(62,41)</t>
  </si>
  <si>
    <t xml:space="preserve"> 12.3.6 </t>
  </si>
  <si>
    <t xml:space="preserve"> 12.3.7 </t>
  </si>
  <si>
    <t xml:space="preserve"> 12.4 </t>
  </si>
  <si>
    <t xml:space="preserve"> 12.4.1 </t>
  </si>
  <si>
    <t xml:space="preserve"> 12.4.2 </t>
  </si>
  <si>
    <t xml:space="preserve"> 12.4.3 </t>
  </si>
  <si>
    <t xml:space="preserve"> 12.4.4 </t>
  </si>
  <si>
    <t xml:space="preserve"> 13 </t>
  </si>
  <si>
    <t>Rua Projetada 03C - Trecho 01</t>
  </si>
  <si>
    <t xml:space="preserve"> 13.1 </t>
  </si>
  <si>
    <t xml:space="preserve"> 13.1.2 </t>
  </si>
  <si>
    <t>160,87</t>
  </si>
  <si>
    <t xml:space="preserve"> = (Comprimento da Rua a ser Pavimentada) 
C=(160,87)</t>
  </si>
  <si>
    <t xml:space="preserve"> 13.2 </t>
  </si>
  <si>
    <t xml:space="preserve"> 13.2.1 </t>
  </si>
  <si>
    <t>1.665,63</t>
  </si>
  <si>
    <t xml:space="preserve"> = (Comprimento da Rua*Largura)+(Área de Calçadas)-(Abertura de Rua)
A=((160,87*8,00)+((160,78*1,20)*2)-(6,00*1,20))
A=(1.665,63)</t>
  </si>
  <si>
    <t xml:space="preserve"> 13.2.2 </t>
  </si>
  <si>
    <t>1,66</t>
  </si>
  <si>
    <t xml:space="preserve"> = D=(Área de calçada a demolir * Altura)
D=(6,65*0,25)
D=(1,66)</t>
  </si>
  <si>
    <t xml:space="preserve"> 13.3 </t>
  </si>
  <si>
    <t xml:space="preserve"> 13.3.1 </t>
  </si>
  <si>
    <t>315,74</t>
  </si>
  <si>
    <t xml:space="preserve"> = (Comprimento da Rua*2 lados)-(Abertura de Rua)
M=(160,87*2,00)-(6,00)
M=(315,74)</t>
  </si>
  <si>
    <t xml:space="preserve"> 13.3.2 </t>
  </si>
  <si>
    <t>1.286,96</t>
  </si>
  <si>
    <t xml:space="preserve"> = (Comprimento da Rua*Largura)
A=(160,87*8,00)
A=(1.286,96)</t>
  </si>
  <si>
    <t xml:space="preserve"> 13.3.3 </t>
  </si>
  <si>
    <t>20,49</t>
  </si>
  <si>
    <t xml:space="preserve"> = Obs: Já está sendo descontada a largura (15 cm) do meio-fio da Calçada                                                        Fórmula =&gt; (Comprimento x Largura x 2 Lados)-((Área de Rampa)-(Área sem Calçada) *Qtde)-(Abertura de Rua)x(Espessura da Calçada)-(Desconto do Piso Podotatil)                                                                                                                                         V=((((((160,87*1,20)*2,00)-((6,90*1,20)*7,00))-(6,00*1,20))*0,07)-(65,63*0,03))
V=(20,49)</t>
  </si>
  <si>
    <t xml:space="preserve"> 13.3.4 </t>
  </si>
  <si>
    <t xml:space="preserve"> 13.3.5 </t>
  </si>
  <si>
    <t>65,63</t>
  </si>
  <si>
    <t xml:space="preserve"> = Fórmula = (Comprimento da Rua x Largura da Placa x 2 Lados)-(Comprimento da Rampa x Largura da Placa x Quantidade de Rampas)-(Abertura de Ruas x Largura da Placa)-(Área sem Calçada x Largura da Placa)                                                                                                                                   
A=(((160,87*0,25)*2,00)-((7,60*0,25)*7,00))-(6,00*0,25)))
A=(65,63)</t>
  </si>
  <si>
    <t xml:space="preserve"> 13.3.6 </t>
  </si>
  <si>
    <t xml:space="preserve"> 13.3.7 </t>
  </si>
  <si>
    <t>29,5</t>
  </si>
  <si>
    <t xml:space="preserve"> = M= (Cinturão de Travamento)
M= (10,80+10,70+8,00)
M= (29,50)</t>
  </si>
  <si>
    <t xml:space="preserve"> 13.4 </t>
  </si>
  <si>
    <t xml:space="preserve"> 13.4.1 </t>
  </si>
  <si>
    <t xml:space="preserve"> 13.4.2 </t>
  </si>
  <si>
    <t xml:space="preserve"> = (Quantidades de placas de rua)
Q=(1,00 unidades)</t>
  </si>
  <si>
    <t xml:space="preserve"> 13.4.3 </t>
  </si>
  <si>
    <t>1,17</t>
  </si>
  <si>
    <t xml:space="preserve"> = A=(Areá das PLACAS DE PARE)
A=(8*0,35*0,42/2)*2)
A=(1,17)</t>
  </si>
  <si>
    <t xml:space="preserve"> 13.4.4 </t>
  </si>
  <si>
    <t xml:space="preserve"> = (Quantidade de suporte de placas de PARE + Suporte das Placas de Rua) 
Q=(2,00+1,00)
Q=(3,00)</t>
  </si>
  <si>
    <t xml:space="preserve"> 14 </t>
  </si>
  <si>
    <t>Rua Projetada 14 - Trecho 2</t>
  </si>
  <si>
    <t xml:space="preserve"> 14.1 </t>
  </si>
  <si>
    <t>90,87</t>
  </si>
  <si>
    <t xml:space="preserve"> = (Comprimento da Rua a ser Pavimentada) 
C=(90,87)</t>
  </si>
  <si>
    <t xml:space="preserve"> 14.2 </t>
  </si>
  <si>
    <t xml:space="preserve"> 14.2.1 </t>
  </si>
  <si>
    <t>613,51</t>
  </si>
  <si>
    <t xml:space="preserve"> = (Comprimento da Rua*Largura)+(Área de Calçadas)-(Abertura de Rua)
A=((90,87*5,00)+((90,87*1,20)*2)-(49,10*1,20))
A=(613,51)</t>
  </si>
  <si>
    <t xml:space="preserve"> 14.3 </t>
  </si>
  <si>
    <t xml:space="preserve"> 14.3.1 </t>
  </si>
  <si>
    <t>181,74</t>
  </si>
  <si>
    <t xml:space="preserve"> = (Comprimento da Rua*2 lados)
M=(90,87*2,00)
M=(181,74)</t>
  </si>
  <si>
    <t xml:space="preserve"> 14.3.2 </t>
  </si>
  <si>
    <t>454,35</t>
  </si>
  <si>
    <t xml:space="preserve"> = (Comprimento da Rua*Largura)
A=(90,87*5,00)
A=(454,35)</t>
  </si>
  <si>
    <t xml:space="preserve"> 14.3.3 </t>
  </si>
  <si>
    <t>8,05</t>
  </si>
  <si>
    <t xml:space="preserve"> = Obs: Já está sendo descontada a largura (15 cm) do meio-fio da Calçada                                                        Fórmula =&gt; (Comprimento x Largura x 2 Lados)-((Área de Rampa)-(Área sem Calçada) *Qtde)-(Abertura de Rua)x(Espessura da Calçada)-(Desconto do Piso Podotatil)                                                                                                                                         V=((((((90,87*1,20)*2,00)-((6,90*1,20)*4,00))-(49,10*1,20))*0,07)-(25,56*0,03))
V=(8,05)</t>
  </si>
  <si>
    <t xml:space="preserve"> 14.3.4 </t>
  </si>
  <si>
    <t xml:space="preserve"> 14.3.5 </t>
  </si>
  <si>
    <t>25,56</t>
  </si>
  <si>
    <t xml:space="preserve"> = Fórmula = (Comprimento da Rua x Largura da Placa x 2 Lados)-(Comprimento da Rampa x Largura da Placa x Quantidade de Rampas)-(Abertura de Ruas x Largura da Placa)-(Área sem Calçada)                                                                                                                                   
A=(((90,87*0,25)*2,00)-((7,60*0,25)*4,00))-(49,10*0,25)))
A=(25,56)</t>
  </si>
  <si>
    <t xml:space="preserve"> 14.3.6 </t>
  </si>
  <si>
    <t xml:space="preserve"> 14.3.7 </t>
  </si>
  <si>
    <t>12,67</t>
  </si>
  <si>
    <t xml:space="preserve"> = M= (Cinturão de Travamento)
M= (7,67+5,00)
M= (12,67)</t>
  </si>
  <si>
    <t xml:space="preserve"> 14.4 </t>
  </si>
  <si>
    <t xml:space="preserve"> 14.4.1 </t>
  </si>
  <si>
    <t xml:space="preserve"> 14.4.2 </t>
  </si>
  <si>
    <t xml:space="preserve"> 14.4.3 </t>
  </si>
  <si>
    <t xml:space="preserve"> 14.4.4 </t>
  </si>
  <si>
    <t xml:space="preserve"> = (Quantidade de suporte de placas de PARE + Suporte das Placas de Rua) 
Q=(2,00)
</t>
  </si>
  <si>
    <t xml:space="preserve"> 15 </t>
  </si>
  <si>
    <t>Rua Projetada 14B</t>
  </si>
  <si>
    <t xml:space="preserve"> 15.1 </t>
  </si>
  <si>
    <t xml:space="preserve"> 15.1.1 </t>
  </si>
  <si>
    <t>87,44</t>
  </si>
  <si>
    <t xml:space="preserve"> = (Comprimento da Rua a ser Pavimentada) 
C=(87,44)</t>
  </si>
  <si>
    <t xml:space="preserve"> 15.2 </t>
  </si>
  <si>
    <t xml:space="preserve"> 15.2.1 </t>
  </si>
  <si>
    <t>647,05</t>
  </si>
  <si>
    <t xml:space="preserve"> = (Comprimento da Rua*Largura)+(Área de Calçadas)
A=((87,44*5,00)+((87,44*1,20)*2)
A=(647,05)</t>
  </si>
  <si>
    <t xml:space="preserve"> 15.3 </t>
  </si>
  <si>
    <t xml:space="preserve"> 15.3.1 </t>
  </si>
  <si>
    <t>174,88</t>
  </si>
  <si>
    <t xml:space="preserve"> = (Comprimento da Rua*2 lados)
M=(87,44*2,00)
M=(174,88)</t>
  </si>
  <si>
    <t xml:space="preserve"> 15.3.2 </t>
  </si>
  <si>
    <t>437,2</t>
  </si>
  <si>
    <t xml:space="preserve"> = (Comprimento da Rua*Largura)
A=(87,44*5,00)
A=(437,20)</t>
  </si>
  <si>
    <t xml:space="preserve"> 15.3.3 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</si>
  <si>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V=((((((87,44*1,20)*2,00)-((6,90*1,20)*4,00))*0,07)-(36,12*0,03))
V=(11,28)</t>
  </si>
  <si>
    <t xml:space="preserve"> 15.3.4 </t>
  </si>
  <si>
    <t xml:space="preserve"> 15.3.5 </t>
  </si>
  <si>
    <t>36,12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</si>
  <si>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
A=(((87,44*0,25)*2,00)-((7,60*0,25)*4,00))
A=(36,12)</t>
  </si>
  <si>
    <t xml:space="preserve"> 15.3.6 </t>
  </si>
  <si>
    <t xml:space="preserve"> 15.3.7 </t>
  </si>
  <si>
    <t>12,57</t>
  </si>
  <si>
    <t xml:space="preserve"> = M= (Cinturão de Travamento)
M= (7,57+5,00)
M= (12,57)</t>
  </si>
  <si>
    <t xml:space="preserve"> 15.4 </t>
  </si>
  <si>
    <t xml:space="preserve"> 15.4.1 </t>
  </si>
  <si>
    <t xml:space="preserve"> 15.4.2 </t>
  </si>
  <si>
    <t xml:space="preserve"> 15.4.3 </t>
  </si>
  <si>
    <t xml:space="preserve"> 15.4.4 </t>
  </si>
  <si>
    <t xml:space="preserve"> = (Quantidade de suporte de placas de PARE + Suporte das Placas de Rua) 
Q=(1,00+2,00)
Q=(3,00)
</t>
  </si>
  <si>
    <t xml:space="preserve"> 16 </t>
  </si>
  <si>
    <t>Rua Projetada 14A</t>
  </si>
  <si>
    <t xml:space="preserve"> 16.1 </t>
  </si>
  <si>
    <t xml:space="preserve"> 16.1.1 </t>
  </si>
  <si>
    <t>103,36</t>
  </si>
  <si>
    <t xml:space="preserve"> = (Comprimento da Rua a ser Pavimentada) 
C=(103,36)</t>
  </si>
  <si>
    <t xml:space="preserve"> 16.2 </t>
  </si>
  <si>
    <t xml:space="preserve"> 16.2.1 </t>
  </si>
  <si>
    <t>846,62</t>
  </si>
  <si>
    <t xml:space="preserve"> = (Comprimento da Rua*Largura)+(Área de Calçadas)-(Abertura de Rua)
A=((103,36*6,00)+((103,36*1,20)*2)-(18,00*1,20))
A=(846,62)</t>
  </si>
  <si>
    <t xml:space="preserve"> 16.3 </t>
  </si>
  <si>
    <t xml:space="preserve"> 16.3.1 </t>
  </si>
  <si>
    <t>188,72</t>
  </si>
  <si>
    <t xml:space="preserve"> = (Comprimento da Rua*2 lados)-(Abertura de Rua)
M=((103,36*2,00)-(18,00))
M=(188,72)</t>
  </si>
  <si>
    <t xml:space="preserve"> 16.3.2 </t>
  </si>
  <si>
    <t>620,16</t>
  </si>
  <si>
    <t xml:space="preserve"> = (Comprimento da Rua*Largura)
A=(103,36*6,00)
A=(620,16)</t>
  </si>
  <si>
    <t xml:space="preserve"> 16.3.3 </t>
  </si>
  <si>
    <t>10,77</t>
  </si>
  <si>
    <t xml:space="preserve"> = Obs: Já está sendo descontada a largura (15 cm) do meio-fio da Calçada                                                        Fórmula =&gt; (Comprimento x Largura x 2 Lados)-((Área de Rampa)*Qtde)-(Área Sem Calçada)x(Espessura da Calçada)-(Desconto do Piso Podotatil)                                                                                                                                         V=((((((103,36*1,20)*2,00)-((6,90*1,20)*7,00))-(18,00*1,20))*0,07)-(33,88*0,03))
V=(10,77)</t>
  </si>
  <si>
    <t xml:space="preserve"> 16.3.4 </t>
  </si>
  <si>
    <t xml:space="preserve"> 16.3.5 </t>
  </si>
  <si>
    <t>33,88</t>
  </si>
  <si>
    <t xml:space="preserve"> = Fórmula = (Comprimento da Rua x Largura da Placa x 2 Lados)-(Comprimento da Rampa x Largura da Placa x Quantidade de Rampas)-(Abertura de Ruas x Largura da Placa)                                                                                                                                  
A=(((103,36*0,25)*2,00)-((7,60*0,25)*7,00))-(18,00*0,25))
A=(33,88)</t>
  </si>
  <si>
    <t xml:space="preserve"> 16.3.6 </t>
  </si>
  <si>
    <t xml:space="preserve"> 16.3.7 </t>
  </si>
  <si>
    <t>26,78</t>
  </si>
  <si>
    <t xml:space="preserve"> = M= (Cinturão de Travamento)
M= (8,78+6,00+6,00+6,00)
M= (26,78)</t>
  </si>
  <si>
    <t xml:space="preserve"> 16.4 </t>
  </si>
  <si>
    <t xml:space="preserve"> 16.4.1 </t>
  </si>
  <si>
    <t xml:space="preserve"> 16.4.2 </t>
  </si>
  <si>
    <t xml:space="preserve"> 17 </t>
  </si>
  <si>
    <t>Rua Projetada 04C</t>
  </si>
  <si>
    <t xml:space="preserve"> 17.1 </t>
  </si>
  <si>
    <t>90,36</t>
  </si>
  <si>
    <t xml:space="preserve"> = (Comprimento da Rua a ser Pavimentada) 
C=(90,36)</t>
  </si>
  <si>
    <t xml:space="preserve"> 17.2 </t>
  </si>
  <si>
    <t xml:space="preserve"> 17.2.1 </t>
  </si>
  <si>
    <t>939,74</t>
  </si>
  <si>
    <t xml:space="preserve"> = (Comprimento da Rua*Largura)+(Área de Calçadas)
A=((90,36*8,00)+((90,36*1,20)*2))
A=(939,74)</t>
  </si>
  <si>
    <t xml:space="preserve"> 17.2.2 </t>
  </si>
  <si>
    <t>0,74</t>
  </si>
  <si>
    <t xml:space="preserve"> = D=(Área de calçada a demolir * Altura)
D=(3,72*0,20)
D=(0,74)</t>
  </si>
  <si>
    <t xml:space="preserve"> 17.3 </t>
  </si>
  <si>
    <t xml:space="preserve"> 17.3.1 </t>
  </si>
  <si>
    <t>180,72</t>
  </si>
  <si>
    <t xml:space="preserve"> = (Comprimento da Rua*2 lados)
M=(90,36*2,00)
M=(180,72)</t>
  </si>
  <si>
    <t xml:space="preserve"> 17.3.2 </t>
  </si>
  <si>
    <t>722,88</t>
  </si>
  <si>
    <t xml:space="preserve"> = (Comprimento da Rua*Largura)
A=(90,36*8,00)
A=(722,88)</t>
  </si>
  <si>
    <t xml:space="preserve"> 17.3.3 </t>
  </si>
  <si>
    <t>11,73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</si>
  <si>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V=((((((90,36*1,20)*2,00)-((6,90*1,20)*4,00))*0,07)-(37,58*0,03))
V=(11,73)</t>
  </si>
  <si>
    <t xml:space="preserve"> 17.3.4 </t>
  </si>
  <si>
    <t xml:space="preserve"> 17.3.5 </t>
  </si>
  <si>
    <t>37,58</t>
  </si>
  <si>
    <t xml:space="preserve"> = Fórmula = (Comprimento da Rua x Largura da Placa x 2 Lados)-(Comprimento da Rampa x Largura da Placa x Quantidade de Rampas)
A=(((90,36*0,25)*2,00)-((7,60*0,25)*4,00))
A=(37,58)</t>
  </si>
  <si>
    <t xml:space="preserve"> 17.3.6 </t>
  </si>
  <si>
    <t xml:space="preserve"> 17.3.7 </t>
  </si>
  <si>
    <t xml:space="preserve"> = M= (Cinturão de Travamento)
M= (10,72+10,40)
M= (21,12)</t>
  </si>
  <si>
    <t xml:space="preserve"> 17.4 </t>
  </si>
  <si>
    <t xml:space="preserve"> 17.4.1 </t>
  </si>
  <si>
    <t xml:space="preserve"> 17.4.2 </t>
  </si>
  <si>
    <t xml:space="preserve"> 17.4.3 </t>
  </si>
  <si>
    <t xml:space="preserve"> 17.4.4 </t>
  </si>
  <si>
    <t xml:space="preserve"> = (Quantidade de suporte de placas de PARE + Suporte das Placas de Rua) 
Q=(4,00)</t>
  </si>
  <si>
    <t xml:space="preserve"> 18 </t>
  </si>
  <si>
    <t>Rua José Gomes Ferreira Trecho 2</t>
  </si>
  <si>
    <t xml:space="preserve"> 18.1 </t>
  </si>
  <si>
    <t xml:space="preserve"> 18.1.1 </t>
  </si>
  <si>
    <t xml:space="preserve"> 18.2 </t>
  </si>
  <si>
    <t xml:space="preserve"> 18.2.1 </t>
  </si>
  <si>
    <t xml:space="preserve"> 18.2.2 </t>
  </si>
  <si>
    <t xml:space="preserve"> 18.2.3 </t>
  </si>
  <si>
    <t>1,78</t>
  </si>
  <si>
    <t xml:space="preserve"> = D=(Área de alvenaria a demolir * Altura)
D=(3,25*0,55)
D=(1,78)</t>
  </si>
  <si>
    <t xml:space="preserve"> 18.3 </t>
  </si>
  <si>
    <t xml:space="preserve"> 18.3.1 </t>
  </si>
  <si>
    <t xml:space="preserve"> 18.3.2 </t>
  </si>
  <si>
    <t xml:space="preserve"> 18.3.3 </t>
  </si>
  <si>
    <t xml:space="preserve"> 18.3.4 </t>
  </si>
  <si>
    <t xml:space="preserve"> 18.3.5 </t>
  </si>
  <si>
    <t xml:space="preserve"> 18.3.6 </t>
  </si>
  <si>
    <t xml:space="preserve"> 18.3.7 </t>
  </si>
  <si>
    <t xml:space="preserve"> 18.4 </t>
  </si>
  <si>
    <t xml:space="preserve"> 18.4.1 </t>
  </si>
  <si>
    <t xml:space="preserve"> 18.4.2 </t>
  </si>
  <si>
    <t xml:space="preserve"> 18.4.3 </t>
  </si>
  <si>
    <t xml:space="preserve"> 18.4.4 </t>
  </si>
  <si>
    <t>PONTA DE ALA</t>
  </si>
  <si>
    <t xml:space="preserve"> = P=Ponta de Ala
P=1,00</t>
  </si>
  <si>
    <t>1,45</t>
  </si>
  <si>
    <t xml:space="preserve"> = (Lastro de Brita) 
V=((5,00*4,85)*0,10)
V=(1,45)</t>
  </si>
  <si>
    <t xml:space="preserve"> = M=(Cinturão de Travamento)
M=(5,00+5,00+3,00)
M=(13,00)</t>
  </si>
  <si>
    <t xml:space="preserve"> 19 </t>
  </si>
  <si>
    <t xml:space="preserve"> 19.1 </t>
  </si>
  <si>
    <t xml:space="preserve"> 19.1.1 </t>
  </si>
  <si>
    <t xml:space="preserve"> 19.2 </t>
  </si>
  <si>
    <t xml:space="preserve"> 19.2.1 </t>
  </si>
  <si>
    <t xml:space="preserve"> 19.3 </t>
  </si>
  <si>
    <t xml:space="preserve"> 19.3.1 </t>
  </si>
  <si>
    <t xml:space="preserve"> 19.3.2 </t>
  </si>
  <si>
    <t xml:space="preserve"> 19.3.3 </t>
  </si>
  <si>
    <t xml:space="preserve"> 19.3.4 </t>
  </si>
  <si>
    <t xml:space="preserve"> 19.3.5 </t>
  </si>
  <si>
    <t xml:space="preserve"> 19.3.6 </t>
  </si>
  <si>
    <t xml:space="preserve"> 19.3.7 </t>
  </si>
  <si>
    <t xml:space="preserve"> 19.4 </t>
  </si>
  <si>
    <t xml:space="preserve"> 19.4.1 </t>
  </si>
  <si>
    <t xml:space="preserve"> 19.4.2 </t>
  </si>
  <si>
    <t xml:space="preserve"> 19.4.3 </t>
  </si>
  <si>
    <t xml:space="preserve"> 19.4.4 </t>
  </si>
  <si>
    <t xml:space="preserve"> 20 </t>
  </si>
  <si>
    <t>Rua Manoel Silveira Martins Trecho 2</t>
  </si>
  <si>
    <t xml:space="preserve"> 20.1 </t>
  </si>
  <si>
    <t xml:space="preserve"> 20.1.1 </t>
  </si>
  <si>
    <t>92,2</t>
  </si>
  <si>
    <t xml:space="preserve"> = (Comprimento da Rua a ser Pavimentada) 
C=(92,20)</t>
  </si>
  <si>
    <t xml:space="preserve"> 20.2 </t>
  </si>
  <si>
    <t xml:space="preserve"> 20.2.1 </t>
  </si>
  <si>
    <t>728,38</t>
  </si>
  <si>
    <t xml:space="preserve"> = (Comprimento da Rua*Largura)+(Área de Calçadas)
A=(((92,20*5,50)+((92,20*1,20)*2))
A=(728,38)</t>
  </si>
  <si>
    <t xml:space="preserve"> 20.2.2 </t>
  </si>
  <si>
    <t>12,83</t>
  </si>
  <si>
    <t xml:space="preserve"> = D=(Área de calçada a demolir * Altura)
D=(51,34*0,25)
D=(12,83)</t>
  </si>
  <si>
    <t xml:space="preserve"> 20.3 </t>
  </si>
  <si>
    <t xml:space="preserve"> 20.3.1 </t>
  </si>
  <si>
    <t>184,4</t>
  </si>
  <si>
    <t xml:space="preserve"> = (Comprimento da Rua*2 lados)
M=(92,20*2,00)
M=(184,40)</t>
  </si>
  <si>
    <t xml:space="preserve"> 20.3.2 </t>
  </si>
  <si>
    <t>507,1</t>
  </si>
  <si>
    <t xml:space="preserve"> = (Comprimento da Rua*Largura)
A=(92,20*5,50)
A=(507,10)</t>
  </si>
  <si>
    <t xml:space="preserve"> 20.3.3 </t>
  </si>
  <si>
    <t>12,01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</si>
  <si>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V=(((((92,20*1,20)*2,00)-((6,90*1,20)*4,00))*0,07)-(38,50*0,03))
V=(12,01)</t>
  </si>
  <si>
    <t xml:space="preserve"> 20.3.4 </t>
  </si>
  <si>
    <t xml:space="preserve"> 20.3.5 </t>
  </si>
  <si>
    <t>38,5</t>
  </si>
  <si>
    <t xml:space="preserve"> = Fórmula = (Comprimento da Rua x Largura da Placa x 2 Lados)-(Comprimento da Rampa x Largura da Placa x Quantidade de Rampas)
A=((((92,20*0,25)*2,00)-((7,60*0,25)*4,00))
A=(38,50)</t>
  </si>
  <si>
    <t xml:space="preserve"> 20.3.6 </t>
  </si>
  <si>
    <t xml:space="preserve"> 20.3.7 </t>
  </si>
  <si>
    <t>12,9</t>
  </si>
  <si>
    <t xml:space="preserve"> = M= (Cinturão de Travamento)
M= (7,90+5,00)
M= (12,90)</t>
  </si>
  <si>
    <t xml:space="preserve"> 20.4 </t>
  </si>
  <si>
    <t xml:space="preserve"> 20.4.1 </t>
  </si>
  <si>
    <t xml:space="preserve"> 20.4.2 </t>
  </si>
  <si>
    <t xml:space="preserve"> 20.4.3 </t>
  </si>
  <si>
    <t xml:space="preserve"> 20.4.4 </t>
  </si>
  <si>
    <t xml:space="preserve"> 21 </t>
  </si>
  <si>
    <t>Rua Projetada 03C - Trecho 02</t>
  </si>
  <si>
    <t xml:space="preserve"> 21.1 </t>
  </si>
  <si>
    <t>142,36</t>
  </si>
  <si>
    <t xml:space="preserve"> = (Comprimento da Rua a ser Pavimentada) 
C=(142,36)</t>
  </si>
  <si>
    <t xml:space="preserve"> 21.2 </t>
  </si>
  <si>
    <t xml:space="preserve"> 21.2.1 </t>
  </si>
  <si>
    <t>1.108,44</t>
  </si>
  <si>
    <t xml:space="preserve"> = (Comprimento da Rua*Largura)+(Área de Calçadas)-(Abertura de Rua)
A=((((142,36*5,50)+((142,36*1,20)*2))-(13,50*1,20))
A=(1.108,44)</t>
  </si>
  <si>
    <t xml:space="preserve"> 21.2.2 </t>
  </si>
  <si>
    <t>1,33</t>
  </si>
  <si>
    <t xml:space="preserve"> = D=(Área de calçada a demolir * Altura)
D=(5,35*0,25)
D=(1,33)</t>
  </si>
  <si>
    <t xml:space="preserve"> 21.3 </t>
  </si>
  <si>
    <t xml:space="preserve"> 21.3.1 </t>
  </si>
  <si>
    <t>271,22</t>
  </si>
  <si>
    <t xml:space="preserve"> = (Comprimento da Rua*2 lados)-(Abertura de Rua)
M=(142,36*2,00)-(13,50)
M=(271,22)</t>
  </si>
  <si>
    <t xml:space="preserve"> 21.3.2 </t>
  </si>
  <si>
    <t>854,16</t>
  </si>
  <si>
    <t xml:space="preserve"> = (Comprimento da Rua*Largura)
A=(142,36*6,00)
A=(854,16)</t>
  </si>
  <si>
    <t xml:space="preserve"> 21.3.3 </t>
  </si>
  <si>
    <t>17,09</t>
  </si>
  <si>
    <t xml:space="preserve"> = Obs: Já está sendo descontada a largura (15 cm) do meio-fio da Calçada                                                        Fórmula =&gt; (Comprimento x Largura x 2 Lados)-((Área de Rampa)*Qtde)-(Abertura de Rua*Largura da Calçada)(x(Espessura da Calçada)-(Desconto do Piso Podotatil)                                                                                                                                         V=(((((142,36*1,20)*2,00)-((6,90*1,20)*7,00))-(13,50*1,20))*0,07)-(54,50*0,03))
V=(17,09)</t>
  </si>
  <si>
    <t xml:space="preserve"> 21.3.4 </t>
  </si>
  <si>
    <t xml:space="preserve"> 21.3.5 </t>
  </si>
  <si>
    <t>54,5</t>
  </si>
  <si>
    <t xml:space="preserve"> = Fórmula = (Comprimento da Rua x Largura da Placa x 2 Lados)-(Comprimento da Rampa x Largura da Placa x Quantidade de Rampas)-(Abertura de rua x Largura da Placa)
A=((((142,36*0,25)*2,00)-((7,60*0,25)*7,00))-(13,50*0,25))
A=(54,50)</t>
  </si>
  <si>
    <t xml:space="preserve"> 21.3.6 </t>
  </si>
  <si>
    <t xml:space="preserve"> 21.3.7 </t>
  </si>
  <si>
    <t>12,0</t>
  </si>
  <si>
    <t xml:space="preserve"> = M= (Cinturão de Travamento)
M= (6,00+6,00)
M= (12,00)</t>
  </si>
  <si>
    <t xml:space="preserve"> 21.4 </t>
  </si>
  <si>
    <t xml:space="preserve"> 21.4.1 </t>
  </si>
  <si>
    <t xml:space="preserve"> 21.4.2 </t>
  </si>
  <si>
    <t xml:space="preserve"> 21.4.3 </t>
  </si>
  <si>
    <t xml:space="preserve"> 21.4.4 </t>
  </si>
  <si>
    <t xml:space="preserve"> = (Quantidade de suporte de placas de PARE + Suporte das Placas de Rua) 
Q=(1,00+1,00)
Q=(2,00)</t>
  </si>
  <si>
    <t xml:space="preserve"> 22 </t>
  </si>
  <si>
    <t>Rua João Batista Cirilo</t>
  </si>
  <si>
    <t xml:space="preserve"> 22.1 </t>
  </si>
  <si>
    <t xml:space="preserve"> 22.1.1 </t>
  </si>
  <si>
    <t>202,7</t>
  </si>
  <si>
    <t xml:space="preserve"> = (Comprimento da Rua a ser Pavimentada) 
C=(202,70)</t>
  </si>
  <si>
    <t xml:space="preserve"> 22.2 </t>
  </si>
  <si>
    <t xml:space="preserve"> 22.2.1 </t>
  </si>
  <si>
    <t>2.108,08</t>
  </si>
  <si>
    <t xml:space="preserve"> = (Comprimento da Rua*Largura)+(Área de Calçadas)
A=(((202,70*8,00)+((202,70*1,20)*2))
A=(2.108,08)</t>
  </si>
  <si>
    <t xml:space="preserve"> 22.2.2 </t>
  </si>
  <si>
    <t>13,98</t>
  </si>
  <si>
    <t xml:space="preserve"> = D=(Área de calçada a demolir * Altura)
D=(46,62*0,30)
D=(13,98)</t>
  </si>
  <si>
    <t xml:space="preserve"> 22.3 </t>
  </si>
  <si>
    <t xml:space="preserve"> 22.3.1 </t>
  </si>
  <si>
    <t>405,4</t>
  </si>
  <si>
    <t xml:space="preserve"> = (Comprimento da Rua*2 lados)
M=(202,70*2,00)
M=(405,40)</t>
  </si>
  <si>
    <t xml:space="preserve"> 22.3.2 </t>
  </si>
  <si>
    <t>1.621,6</t>
  </si>
  <si>
    <t xml:space="preserve"> = (Comprimento da Rua*Largura)
A=(202,70*8,00)
A=(1.621,60)</t>
  </si>
  <si>
    <t xml:space="preserve"> 22.3.3 </t>
  </si>
  <si>
    <t xml:space="preserve"> 22.3.4 </t>
  </si>
  <si>
    <t xml:space="preserve"> 22.3.5 </t>
  </si>
  <si>
    <t>86,16</t>
  </si>
  <si>
    <t xml:space="preserve"> = Fórmula = (Comprimento da Rua x Largura da Placa x 2 Lados)-(Comprimento da Rampa x Largura da Placa x Quantidade de Rampas)
A=((((202,72*0,25)*2,00)-((7,60*0,25)*8,00))
A=(86,16)</t>
  </si>
  <si>
    <t xml:space="preserve"> 22.3.6 </t>
  </si>
  <si>
    <t>26,58</t>
  </si>
  <si>
    <t xml:space="preserve"> = M= (Cinturão de Travamento)
M= (10,58+8,00+8,00)
M= (26,58)</t>
  </si>
  <si>
    <t xml:space="preserve"> 22.4 </t>
  </si>
  <si>
    <t xml:space="preserve"> 22.4.1 </t>
  </si>
  <si>
    <t xml:space="preserve"> 22.4.2 </t>
  </si>
  <si>
    <t xml:space="preserve"> 22.4.3 </t>
  </si>
  <si>
    <t xml:space="preserve"> 22.4.4 </t>
  </si>
  <si>
    <t xml:space="preserve"> = (Quantidade de suporte de placas de PARE + Suporte das Placas de Rua) 
Q=(2,00+2,00)
Q=(4,00)</t>
  </si>
  <si>
    <t>84,12</t>
  </si>
  <si>
    <t>252,36</t>
  </si>
  <si>
    <t xml:space="preserve"> = E= (comprimento da tubulação *2 lados )* altura 
E=(84,12*2)*1,50
E=(252,36)</t>
  </si>
  <si>
    <t xml:space="preserve"> = Quantidades de poços de visita
Q=(2,00)</t>
  </si>
  <si>
    <t xml:space="preserve"> = Quantidades de tampas dos poços de visita
Q=(2,00)</t>
  </si>
  <si>
    <t>7,84</t>
  </si>
  <si>
    <t xml:space="preserve"> = C= comprimento de tubulação * largura da vala* espessura do colchão de areia                                                             C=(7,20*0,80*0,08)+(76,92*1,20*0,08)
C=(0,46+7,38)
C=(7,84)</t>
  </si>
  <si>
    <t xml:space="preserve"> = Comprimento tubo 400mm                                       
C=((3,60+3,60))
C=(7,20)</t>
  </si>
  <si>
    <t>157,67</t>
  </si>
  <si>
    <t xml:space="preserve"> = Fórmula=&gt; ((VOLUME DE ESCAVAÇÃO DO TUBO 400mm-(ÁREA DO TUBO*COMPRIMENTO))+((VOLUME DE ESCAVAÇÃO DO TUBO 600mm-(ÁREA DO TUBO*COMPRIMENTO))                                                         
V=((6,91)-(0,13*7,20))+((138,45)-(0,28*76,92))
V=((5,97)+(116,91))
V=(122,88)</t>
  </si>
  <si>
    <t xml:space="preserve"> 23 </t>
  </si>
  <si>
    <t>RUA PROJETADA 06C</t>
  </si>
  <si>
    <t xml:space="preserve"> 23.1 </t>
  </si>
  <si>
    <t xml:space="preserve"> 23.1.1 </t>
  </si>
  <si>
    <t>75,98</t>
  </si>
  <si>
    <t xml:space="preserve"> = (Comprimento da Rua a ser Pavimentada) 
C=(75,98)</t>
  </si>
  <si>
    <t xml:space="preserve"> 23.2 </t>
  </si>
  <si>
    <t xml:space="preserve"> 23.2.1 </t>
  </si>
  <si>
    <t>628,73</t>
  </si>
  <si>
    <t xml:space="preserve"> = (Comprimento da Rua*Largura)+(Área de Calçadas)-(Abertura de Rua)
A=((75,98*Variável)+((75,98*1,20)*2))-(6,00*1,20))
A=(628,73)</t>
  </si>
  <si>
    <t xml:space="preserve"> 23.2.2 </t>
  </si>
  <si>
    <t>3,71</t>
  </si>
  <si>
    <t xml:space="preserve"> = D=(Área de calçada a demolir * Altura)
D=(18,57*0,20)
D=(3,71)</t>
  </si>
  <si>
    <t xml:space="preserve"> 23.3 </t>
  </si>
  <si>
    <t xml:space="preserve"> 23.3.1 </t>
  </si>
  <si>
    <t>145,96</t>
  </si>
  <si>
    <t xml:space="preserve"> = (Comprimento da Rua*2 lados)-(Abertura de Rua)
M=((75,98*2,00)-(6,00))
M=(145,96)</t>
  </si>
  <si>
    <t xml:space="preserve"> 23.3.2 </t>
  </si>
  <si>
    <t>453,58</t>
  </si>
  <si>
    <t xml:space="preserve"> = (Comprimento da Rua*Largura)
A=(75,98*Variável)
A=(453,58)</t>
  </si>
  <si>
    <t xml:space="preserve"> 23.3.3 </t>
  </si>
  <si>
    <t>9,07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</si>
  <si>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V=(((((75,98*1,20)*2,00)-((6,90*1,20)*4,00))-(6,00*1,20))*0,07)-(28,89*0,03))
V=(9,07)</t>
  </si>
  <si>
    <t xml:space="preserve"> 23.3.4 </t>
  </si>
  <si>
    <t xml:space="preserve"> 23.3.5 </t>
  </si>
  <si>
    <t>28,89</t>
  </si>
  <si>
    <t xml:space="preserve"> = Fórmula = (Comprimento da Rua x Largura da Placa x 2 Lados)-(Comprimento da Rampa x Largura da Placa x Quantidade de Rampas)-(Abertura de Rua)
A=(((75,98*0,25)*2,00)-((7,60*0,25)*4,00))-(6,00*0,25))
A=(28,89)</t>
  </si>
  <si>
    <t xml:space="preserve"> 23.3.6 </t>
  </si>
  <si>
    <t xml:space="preserve"> 23.4 </t>
  </si>
  <si>
    <t xml:space="preserve"> 23.4.1 </t>
  </si>
  <si>
    <t xml:space="preserve"> 23.4.2 </t>
  </si>
  <si>
    <t xml:space="preserve"> 23.4.3 </t>
  </si>
  <si>
    <t xml:space="preserve"> 23.4.4 </t>
  </si>
  <si>
    <t xml:space="preserve"> = (Quantidade de suporte de placas de PARE + Suporte das Placas de Rua) 
Q=(1,00+2,00)
Q=(3,00 unidades)</t>
  </si>
  <si>
    <t xml:space="preserve"> 24 </t>
  </si>
  <si>
    <t>RUA PROJETADA 06</t>
  </si>
  <si>
    <t xml:space="preserve"> 24.1 </t>
  </si>
  <si>
    <t xml:space="preserve"> 24.1.1 </t>
  </si>
  <si>
    <t>204,42</t>
  </si>
  <si>
    <t xml:space="preserve"> = (Comprimento da Rua a ser Pavimentada) 
C=(204,42)</t>
  </si>
  <si>
    <t xml:space="preserve"> 24.2 </t>
  </si>
  <si>
    <t xml:space="preserve"> 24.2.1 </t>
  </si>
  <si>
    <t>1.717,12</t>
  </si>
  <si>
    <t xml:space="preserve"> = (Comprimento da Rua*Largura)+(Área de Calçadas)
A=((204,42*6,00)+((204,42*1,20)*2))
A=(1.717,12)</t>
  </si>
  <si>
    <t>11,71</t>
  </si>
  <si>
    <t xml:space="preserve"> = D=(Área de calçada a demolir * Altura)
D=(58,57*0,20)
D=(11,71)</t>
  </si>
  <si>
    <t xml:space="preserve"> 24.3 </t>
  </si>
  <si>
    <t xml:space="preserve"> 24.3.1 </t>
  </si>
  <si>
    <t>408,84</t>
  </si>
  <si>
    <t xml:space="preserve"> = (Comprimento da Rua*2 lados)
M=(204,42*2,00)
M=(408,84)</t>
  </si>
  <si>
    <t xml:space="preserve"> 24.3.2 </t>
  </si>
  <si>
    <t>1.226,52</t>
  </si>
  <si>
    <t xml:space="preserve"> = (Comprimento da Rua*Largura)
A=(204,42*6,00)
A=(1.226,52)</t>
  </si>
  <si>
    <t xml:space="preserve"> 24.3.3 </t>
  </si>
  <si>
    <t>28,14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</si>
  <si>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V=(((((204,42*1,20)*2,00)-((6,90*1,20)*6,00))*0,07)-(90,81*0,03))
V=(28,14)</t>
  </si>
  <si>
    <t xml:space="preserve"> 24.3.4 </t>
  </si>
  <si>
    <t xml:space="preserve"> 24.3.5 </t>
  </si>
  <si>
    <t>90,81</t>
  </si>
  <si>
    <t xml:space="preserve"> = Fórmula = (Comprimento da Rua x Largura da Placa x 2 Lados)-(Comprimento da Rampa x Largura da Placa x Quantidade de Rampas)
A=(((204,42*0,25)*2,00)-((7,60*0,25)*6,00))
A=(90,81)</t>
  </si>
  <si>
    <t xml:space="preserve"> 24.3.6 </t>
  </si>
  <si>
    <t xml:space="preserve"> 24.3.7 </t>
  </si>
  <si>
    <t xml:space="preserve"> = M= (Cinturão de Travamento)
M= (6,00+6,00+6,00+7,27)
M= (25,27)</t>
  </si>
  <si>
    <t xml:space="preserve"> 24.4 </t>
  </si>
  <si>
    <t xml:space="preserve"> 24.4.1 </t>
  </si>
  <si>
    <t xml:space="preserve"> 24.4.2 </t>
  </si>
  <si>
    <t xml:space="preserve"> 24.4.3 </t>
  </si>
  <si>
    <t xml:space="preserve"> = A=(Areá das PLACAS DE PARE)+(Área da Placa de Velocidade)
A=(8*0,35*0,42/2)*1)+(0,44*1)
A=(1,02)</t>
  </si>
  <si>
    <t xml:space="preserve"> = (Suporte das Placas de Rua + Suporte das Placas de PARE + Suporte das Placas de Velocidade) 
Q=(2,00+1,00+1,00)
Q=(4,00)</t>
  </si>
  <si>
    <t xml:space="preserve"> 25 </t>
  </si>
  <si>
    <t>RUA PROJETADA 06D</t>
  </si>
  <si>
    <t xml:space="preserve"> 25.1 </t>
  </si>
  <si>
    <t xml:space="preserve"> 25.1.1 </t>
  </si>
  <si>
    <t>132,45</t>
  </si>
  <si>
    <t xml:space="preserve"> = (Comprimento da Rua a ser Pavimentada) 
C=(132,45)</t>
  </si>
  <si>
    <t xml:space="preserve"> 25.2 </t>
  </si>
  <si>
    <t xml:space="preserve"> 25.2.1 </t>
  </si>
  <si>
    <t>1.105,38</t>
  </si>
  <si>
    <t xml:space="preserve"> = (Comprimento da Rua*Largura)+(Área de Calçadas)-(Abertura de Rua)
A=(((132,45*6,00)+((132,45*1,20)*2))-(6,00*1,20))
A=(1.105,38)</t>
  </si>
  <si>
    <t xml:space="preserve"> 25.3 </t>
  </si>
  <si>
    <t xml:space="preserve"> 25.3.1 </t>
  </si>
  <si>
    <t>258,9</t>
  </si>
  <si>
    <t xml:space="preserve"> = (Comprimento da Rua*2 lados)-(Abertura de Rua)
M=(132,45*2,00)-(6,00)
M=(258,90)</t>
  </si>
  <si>
    <t xml:space="preserve"> 25.3.2 </t>
  </si>
  <si>
    <t>794,7</t>
  </si>
  <si>
    <t xml:space="preserve"> = (Comprimento da Rua*Largura)
A=(132,45*6,00)
A=(794,70)</t>
  </si>
  <si>
    <t xml:space="preserve"> 25.3.3 </t>
  </si>
  <si>
    <t>17,67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</si>
  <si>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V=((((((132,45*1,20)*2,00)-((6,90*1,20)*4,00))-(6,00*1,20))*0,07)-(58,62*0,03))
V=(17,67)</t>
  </si>
  <si>
    <t xml:space="preserve"> 25.3.4 </t>
  </si>
  <si>
    <t xml:space="preserve"> 25.3.5 </t>
  </si>
  <si>
    <t>58,62</t>
  </si>
  <si>
    <t xml:space="preserve"> = Fórmula = (Comprimento da Rua x Largura da Placa x 2 Lados)-(Comprimento da Rampa x Largura da Placa x Quantidade de Rampas)
A=(((132,45*0,25)*2,00)-((7,60*0,25)*4,00))
A=(58,62)</t>
  </si>
  <si>
    <t xml:space="preserve"> 25.3.6 </t>
  </si>
  <si>
    <t xml:space="preserve"> 25.3.7 </t>
  </si>
  <si>
    <t xml:space="preserve"> 25.4 </t>
  </si>
  <si>
    <t xml:space="preserve"> 25.4.1 </t>
  </si>
  <si>
    <t xml:space="preserve"> 25.4.2 </t>
  </si>
  <si>
    <t xml:space="preserve"> 25.4.3 </t>
  </si>
  <si>
    <t xml:space="preserve"> 26 </t>
  </si>
  <si>
    <t>RUA PROJETADA 05</t>
  </si>
  <si>
    <t xml:space="preserve"> 26.1 </t>
  </si>
  <si>
    <t>251,09</t>
  </si>
  <si>
    <t xml:space="preserve"> = (Comprimento da Rua a ser Pavimentada) 
C=(251,09)</t>
  </si>
  <si>
    <t xml:space="preserve"> 26.2 </t>
  </si>
  <si>
    <t xml:space="preserve"> 26.2.1 </t>
  </si>
  <si>
    <t>2.101,95</t>
  </si>
  <si>
    <t xml:space="preserve"> = (Comprimento da Rua*Largura)+(Área de Calçadas)-(Abertura de Rua)
A=(((251,09*6,00)+((251,09*1,20)*2))-(6,00*1,20))
A=(2.101,95)</t>
  </si>
  <si>
    <t xml:space="preserve"> 26.2.2 </t>
  </si>
  <si>
    <t>1,55</t>
  </si>
  <si>
    <t xml:space="preserve"> = D=(Área de calçada a demolir * Altura)
D=(7,79*0,20)
D=(1,55)</t>
  </si>
  <si>
    <t xml:space="preserve"> 26.3 </t>
  </si>
  <si>
    <t xml:space="preserve"> 26.3.1 </t>
  </si>
  <si>
    <t>496,18</t>
  </si>
  <si>
    <t xml:space="preserve"> = (Comprimento da Rua*2 lados)-(Abertura de Rua)
M=(251,09*2,00)-(6,00)
M=(496,18)</t>
  </si>
  <si>
    <t xml:space="preserve"> 26.3.2 </t>
  </si>
  <si>
    <t>1.506,54</t>
  </si>
  <si>
    <t xml:space="preserve"> = (Comprimento da Rua*Largura)
A=(251,09*6,00)
A=(1.506,54)</t>
  </si>
  <si>
    <t xml:space="preserve"> 26.3.3 </t>
  </si>
  <si>
    <t>34,82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</si>
  <si>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V=((((((251,09*1,20)*2,00)-((6,90*1,20)*6,00))-(6,00*1,20))*0,07)-(112,64*0,03))
V=(34,82)</t>
  </si>
  <si>
    <t xml:space="preserve"> 26.3.4 </t>
  </si>
  <si>
    <t xml:space="preserve"> 26.3.5 </t>
  </si>
  <si>
    <t>112,64</t>
  </si>
  <si>
    <t xml:space="preserve"> = Fórmula = (Comprimento da Rua x Largura da Placa x 2 Lados)-(Comprimento da Rampa x Largura da Placa x Quantidade de Rampas)-(Abertura de Rua)
A=(((251,09*0,25)*2,00)-((7,60*0,25)*6,00))-(6,00*0,25))
A=(112,64)</t>
  </si>
  <si>
    <t xml:space="preserve"> 26.3.6 </t>
  </si>
  <si>
    <t xml:space="preserve"> 26.3.7 </t>
  </si>
  <si>
    <t xml:space="preserve"> = M= (Cinturão de Travamento)
M= (6,00+6,00+6,00)
M= (18,00)
</t>
  </si>
  <si>
    <t xml:space="preserve"> 26.4 </t>
  </si>
  <si>
    <t xml:space="preserve"> 26.4.1 </t>
  </si>
  <si>
    <t xml:space="preserve"> 26.4.2 </t>
  </si>
  <si>
    <t xml:space="preserve"> 26.4.3 </t>
  </si>
  <si>
    <t xml:space="preserve"> = A=(Areá das PLACAS DE PARE)+(Área da Placa de Velocidade)
A=(8*0,35*0,42/2)*2)+(0,44*1)
A=(1,61)</t>
  </si>
  <si>
    <t xml:space="preserve"> 26.4.4 </t>
  </si>
  <si>
    <t xml:space="preserve"> = (Suporte das Placas de Rua + Suporte das Placas de PARE + Suporte das Placas de Velocidade) 
Q=(2,00+2,00+1,00)
Q=(5,00)</t>
  </si>
  <si>
    <t xml:space="preserve"> 27 </t>
  </si>
  <si>
    <t>Rua Alexandre Hibernon da Silva - Trecho 01</t>
  </si>
  <si>
    <t xml:space="preserve"> 27.1 </t>
  </si>
  <si>
    <t>139,64</t>
  </si>
  <si>
    <t xml:space="preserve"> = (Comprimento da Rua a ser Pavimentada) 
C=(139,64)</t>
  </si>
  <si>
    <t xml:space="preserve"> 27.2 </t>
  </si>
  <si>
    <t xml:space="preserve"> 27.2.1 </t>
  </si>
  <si>
    <t>1.068,53</t>
  </si>
  <si>
    <t xml:space="preserve"> = (Comprimento da Rua*Largura)+(Área de Calçadas)
A=(((139,64*Variável)+((139,64*1,20)*2))
A=(1.068,53)</t>
  </si>
  <si>
    <t xml:space="preserve"> 27.2.2 </t>
  </si>
  <si>
    <t>4,44</t>
  </si>
  <si>
    <t xml:space="preserve"> = D=(Área de calçada a demolir * Altura)
D=(22,21*0,20)
D=(4,44)</t>
  </si>
  <si>
    <t xml:space="preserve"> 27.3 </t>
  </si>
  <si>
    <t xml:space="preserve"> 27.3.1 </t>
  </si>
  <si>
    <t>279,28</t>
  </si>
  <si>
    <t xml:space="preserve"> = (Comprimento da Rua*2 lados)
M=(139,64*2,00)
M=(279,28)</t>
  </si>
  <si>
    <t xml:space="preserve"> 27.3.2 </t>
  </si>
  <si>
    <t>733,4</t>
  </si>
  <si>
    <t xml:space="preserve"> = (Comprimento da Rua*Largura)
A=(139,64*Variável)
A=(733,40)</t>
  </si>
  <si>
    <t xml:space="preserve"> 27.3.3 </t>
  </si>
  <si>
    <t>19,27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</si>
  <si>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V=((((((139,64*1,20)*2,00)-((6,90*1,20)*4,00))*0,07)-(62,22*0,03))
V=(19,27)</t>
  </si>
  <si>
    <t xml:space="preserve"> 27.3.4 </t>
  </si>
  <si>
    <t xml:space="preserve"> 27.3.5 </t>
  </si>
  <si>
    <t>62,22</t>
  </si>
  <si>
    <t xml:space="preserve"> = Fórmula = (Comprimento da Rua x Largura da Placa x 2 Lados)-(Comprimento da Rampa x Largura da Placa x Quantidade de Rampas)
A=(((139,64*0,25)*2,00)-((7,60*0,25)*4,00))
A=(62,22)</t>
  </si>
  <si>
    <t xml:space="preserve"> 27.3.6 </t>
  </si>
  <si>
    <t xml:space="preserve"> 27.3.7 </t>
  </si>
  <si>
    <t xml:space="preserve"> = M= (Cinturão de Travamento)
M= (8,32+5,70)
M= (14,02)</t>
  </si>
  <si>
    <t xml:space="preserve"> 27.4 </t>
  </si>
  <si>
    <t xml:space="preserve"> 27.4.1 </t>
  </si>
  <si>
    <t xml:space="preserve"> 27.4.2 </t>
  </si>
  <si>
    <t xml:space="preserve"> 27.4.3 </t>
  </si>
  <si>
    <t xml:space="preserve"> = (Suporte das Placas de Rua + Suporte das Placas de PARE + Suporte das Placas de Velocidade) 
Q=(1,00+1,00+1,00)
Q=(3,00)</t>
  </si>
  <si>
    <t xml:space="preserve"> 28 </t>
  </si>
  <si>
    <t>Rua Alexandre Hibernon da Silva - Trecho 02</t>
  </si>
  <si>
    <t xml:space="preserve"> 28.1 </t>
  </si>
  <si>
    <t xml:space="preserve"> 28.1.1 </t>
  </si>
  <si>
    <t>73,2</t>
  </si>
  <si>
    <t xml:space="preserve"> = (Comprimento da Rua a ser Pavimentada) 
C=(73,20)</t>
  </si>
  <si>
    <t xml:space="preserve"> 28.2 </t>
  </si>
  <si>
    <t xml:space="preserve"> 28.2.1 </t>
  </si>
  <si>
    <t>544,91</t>
  </si>
  <si>
    <t xml:space="preserve"> = (Comprimento da Rua*Largura)+(Área de Calçadas)
A=(((73,20*Variável)+((73,20*1,20)*2))
A=(544,91)</t>
  </si>
  <si>
    <t xml:space="preserve"> 28.2.2 </t>
  </si>
  <si>
    <t>5,26</t>
  </si>
  <si>
    <t xml:space="preserve"> = D=(Área de calçada a demolir * Altura)
D=(26,34*0,20)
D=(5,26)</t>
  </si>
  <si>
    <t xml:space="preserve"> 28.3 </t>
  </si>
  <si>
    <t xml:space="preserve"> 28.3.1 </t>
  </si>
  <si>
    <t>146,4</t>
  </si>
  <si>
    <t xml:space="preserve"> = (Comprimento da Rua*2 lados)
M=(73,20*2,00)
M=(146,40)</t>
  </si>
  <si>
    <t xml:space="preserve"> 28.3.2 </t>
  </si>
  <si>
    <t>369,23</t>
  </si>
  <si>
    <t xml:space="preserve"> = (Comprimento da Rua*Largura)
A=(73,20*Variável)
A=(369,23)</t>
  </si>
  <si>
    <t xml:space="preserve"> 28.3.3 </t>
  </si>
  <si>
    <t>10,15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</si>
  <si>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V=((((((73,20*1,20)*2,00)-((6,90*1,20)*2,00))*0,07)-(32,80*0,03))
V=(10,15)</t>
  </si>
  <si>
    <t xml:space="preserve"> 28.3.4 </t>
  </si>
  <si>
    <t xml:space="preserve"> 28.3.5 </t>
  </si>
  <si>
    <t>32,8</t>
  </si>
  <si>
    <t xml:space="preserve"> = Fórmula = (Comprimento da Rua x Largura da Placa x 2 Lados)-(Comprimento da Rampa x Largura da Placa x Quantidade de Rampas)
A=(((73,20*0,25)*2,00)-((7,60*0,25)*2,00))
A=(32,80)</t>
  </si>
  <si>
    <t xml:space="preserve"> 28.3.6 </t>
  </si>
  <si>
    <t xml:space="preserve"> 28.3.7 </t>
  </si>
  <si>
    <t>14,02</t>
  </si>
  <si>
    <t xml:space="preserve"> 28.4 </t>
  </si>
  <si>
    <t xml:space="preserve"> 28.4.1 </t>
  </si>
  <si>
    <t xml:space="preserve"> 28.4.2 </t>
  </si>
  <si>
    <t xml:space="preserve"> = (Suporte das Placas de Rua) 
Q=(1,00)
</t>
  </si>
  <si>
    <t xml:space="preserve"> 29 </t>
  </si>
  <si>
    <t>RUA MARIA GONÇALVES DE LIMA</t>
  </si>
  <si>
    <t xml:space="preserve"> 29.1 </t>
  </si>
  <si>
    <t xml:space="preserve"> 29.1.1 </t>
  </si>
  <si>
    <t>704,84</t>
  </si>
  <si>
    <t xml:space="preserve"> = (Comprimento da Rua a ser Pavimentada) 
C=(704,84)</t>
  </si>
  <si>
    <t xml:space="preserve"> 29.2 </t>
  </si>
  <si>
    <t xml:space="preserve"> 29.2.1 </t>
  </si>
  <si>
    <t xml:space="preserve"> 29.2.2 </t>
  </si>
  <si>
    <t xml:space="preserve"> 29.3 </t>
  </si>
  <si>
    <t xml:space="preserve"> 29.3.1 </t>
  </si>
  <si>
    <t xml:space="preserve"> 29.3.2 </t>
  </si>
  <si>
    <t xml:space="preserve"> 29.3.3 </t>
  </si>
  <si>
    <t xml:space="preserve"> 29.3.4 </t>
  </si>
  <si>
    <t>16,0</t>
  </si>
  <si>
    <t xml:space="preserve"> = Q= (Quantidades de rampas)
Q= (16,00 unidades)</t>
  </si>
  <si>
    <t xml:space="preserve"> 29.3.5 </t>
  </si>
  <si>
    <t xml:space="preserve"> 29.3.6 </t>
  </si>
  <si>
    <t xml:space="preserve"> 29.3.7 </t>
  </si>
  <si>
    <t xml:space="preserve"> 29.4 </t>
  </si>
  <si>
    <t xml:space="preserve"> 29.4.1 </t>
  </si>
  <si>
    <t xml:space="preserve"> 29.4.2 </t>
  </si>
  <si>
    <t xml:space="preserve"> 29.4.3 </t>
  </si>
  <si>
    <t>5,73</t>
  </si>
  <si>
    <t xml:space="preserve"> = A=(Areá das PLACAS DE PARE)+(Área da Placa de Velocidade)
A=(8*0,35*0,42/2)*9)+(0,44*1)
A=(5,73)</t>
  </si>
  <si>
    <t xml:space="preserve"> 29.4.4 </t>
  </si>
  <si>
    <t xml:space="preserve"> = (Suporte das Placas de Rua + Suporte das Placas de PARE + Suporte das Placas de Velocidade) 
Q=(2,00+9,00+1,00)
Q=(12,00)</t>
  </si>
  <si>
    <t>DREANGEM</t>
  </si>
  <si>
    <t>12,42</t>
  </si>
  <si>
    <t xml:space="preserve"> = Comprimento tubo 400 mm + Comprimento tubo 600 mm 
C=((2,71+2,71)+(7,00))
C=(5,42)+(7,00)
C=(12,42)</t>
  </si>
  <si>
    <t>37,26</t>
  </si>
  <si>
    <t xml:space="preserve"> = E= (comprimento da tubulação *2 lados )* altura 
E=(12,42*2)*1,50
E=(37,26)</t>
  </si>
  <si>
    <t>1,01</t>
  </si>
  <si>
    <t xml:space="preserve"> = C= comprimento de tubulação * largura da vala* espessura do colchão de areia                                                             C=(5,42*0,80*0,08)+(7,00*1,20*0,08)
C=(0,34+0,67)
C=(1,01)</t>
  </si>
  <si>
    <t>5,42</t>
  </si>
  <si>
    <t xml:space="preserve"> = Comprimento tubo 400mm                                       
C=(2,71+2,71)
C=(5,42)</t>
  </si>
  <si>
    <t xml:space="preserve"> = Comprimento tubo 600mm                                       
C= (7,00)
</t>
  </si>
  <si>
    <t>15,13</t>
  </si>
  <si>
    <t xml:space="preserve"> = Fórmula=&gt; ((VOLUME DE ESCAVAÇÃO DO TUBO 400mm-(ÁREA DO TUBO*COMPRIMENTO))+((VOLUME DE ESCAVAÇÃO DO TUBO 600mm-(ÁREA DO TUBO*COMPRIMENTO))                                                         
V=((5,20)-(0,13*5,42))+((12,60)-(0,28*7,00))
V=(4,49)+(10,64)
V=(15,13)</t>
  </si>
  <si>
    <t xml:space="preserve"> 30 </t>
  </si>
  <si>
    <t>RUA PROJETADA 01A</t>
  </si>
  <si>
    <t xml:space="preserve"> 30.1 </t>
  </si>
  <si>
    <t>130,98</t>
  </si>
  <si>
    <t xml:space="preserve"> = (Comprimento da Rua a ser Pavimentada) 
C=(130,98)</t>
  </si>
  <si>
    <t xml:space="preserve"> 30.2 </t>
  </si>
  <si>
    <t xml:space="preserve"> 30.2.1 </t>
  </si>
  <si>
    <t>1.088,23</t>
  </si>
  <si>
    <t xml:space="preserve"> = (Comprimento da Rua*Largura)+(Área de Calçadas)-(Abertura de Rua)
A=(((130,98*6,00)+((130,98*1,20)*2))-(12,00)
A=(1.088,23)</t>
  </si>
  <si>
    <t xml:space="preserve"> 30.2.2 </t>
  </si>
  <si>
    <t>0,05</t>
  </si>
  <si>
    <t xml:space="preserve"> = D=(Área de calçada a demolir * Altura)
D=(0,29*0,20)
D=(0,05)</t>
  </si>
  <si>
    <t xml:space="preserve"> 30.3 </t>
  </si>
  <si>
    <t xml:space="preserve"> 30.3.1 </t>
  </si>
  <si>
    <t>249,96</t>
  </si>
  <si>
    <t xml:space="preserve"> = (Comprimento da Rua*2 lados)-(Abertura de Rua)
M=(130,98*2,00)-(12,00)
M=(249,96)</t>
  </si>
  <si>
    <t xml:space="preserve"> 30.3.2 </t>
  </si>
  <si>
    <t>785,88</t>
  </si>
  <si>
    <t xml:space="preserve"> = (Comprimento da Rua*Largura)
A=(130,98*6,00)
A=(785,88)</t>
  </si>
  <si>
    <t xml:space="preserve"> 30.3.3 </t>
  </si>
  <si>
    <t>15,98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</si>
  <si>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V=((((((130,98*1,20)*2,00)-((6,90*1,20)*6,00))-(12,00*1,20))*0,07)-(51,09*0,03))
V=(15,98)</t>
  </si>
  <si>
    <t xml:space="preserve"> 30.3.4 </t>
  </si>
  <si>
    <t xml:space="preserve"> 30.3.5 </t>
  </si>
  <si>
    <t>51,09</t>
  </si>
  <si>
    <t xml:space="preserve"> = Fórmula = (Comprimento da Rua x Largura da Placa x 2 Lados)-(Comprimento da Rampa x Largura da Placa x Quantidade de Rampas)-(Abertura de Rua)
A=(((130,98*0,25)*2,00)-((7,60*0,25)*6,00))-(12,00*0,25))
A=(51,09)</t>
  </si>
  <si>
    <t xml:space="preserve"> 30.3.6 </t>
  </si>
  <si>
    <t xml:space="preserve"> 30.3.7 </t>
  </si>
  <si>
    <t xml:space="preserve"> 30.4 </t>
  </si>
  <si>
    <t xml:space="preserve"> 30.4.1 </t>
  </si>
  <si>
    <t xml:space="preserve"> 30.4.2 </t>
  </si>
  <si>
    <t xml:space="preserve"> 30.4.3 </t>
  </si>
  <si>
    <t xml:space="preserve"> 30.4.4 </t>
  </si>
  <si>
    <t xml:space="preserve"> = (Suporte das Placas de Rua + Suporte das Placas de PARE) 
Q=(2,00+1,00)
Q=(3,00)</t>
  </si>
  <si>
    <t xml:space="preserve"> 31 </t>
  </si>
  <si>
    <t>RUA PROJETADA 02A</t>
  </si>
  <si>
    <t xml:space="preserve"> 31.1 </t>
  </si>
  <si>
    <t>402,74</t>
  </si>
  <si>
    <t xml:space="preserve"> = (Comprimento da Rua a ser Pavimentada) 
C=(402,74)</t>
  </si>
  <si>
    <t xml:space="preserve"> 31.2 </t>
  </si>
  <si>
    <t xml:space="preserve"> 31.2.1 </t>
  </si>
  <si>
    <t xml:space="preserve"> 31.2.2 </t>
  </si>
  <si>
    <t>20,83</t>
  </si>
  <si>
    <t xml:space="preserve"> = D=(Área de calçada a demolir * Altura)
D=(104,17*0,20)
D=(20,83)</t>
  </si>
  <si>
    <t xml:space="preserve"> 31.3 </t>
  </si>
  <si>
    <t xml:space="preserve"> 31.3.1 </t>
  </si>
  <si>
    <t>771,12</t>
  </si>
  <si>
    <t xml:space="preserve"> = (Comprimento da Rua*2 lados)+(Meio Fio das Aberturas)-(Abertura de Rua*2 lados)
M=(402,74*2,00)+((2,00+2,00+2,70+2,80+2,05+4,48)*2)-(66,42)
M=(771,12)</t>
  </si>
  <si>
    <t xml:space="preserve"> 31.3.2 </t>
  </si>
  <si>
    <t xml:space="preserve"> 31.3.3 </t>
  </si>
  <si>
    <t>55,4</t>
  </si>
  <si>
    <t xml:space="preserve"> = Obs: Já está sendo descontada a largura (15 cm) do meio-fio da Calçada                                                        Fórmula =&gt; (Comprimento x Largura x 2 Lados)+(Comprimento da Abertura x Largura x 2 Lados)-((Área de Rampa)*Qtde)x(Espessura da Calçada)-(Desconto do Piso Podotatil)                                                                                                                                         V=(((((402,74*1,20)*2,00)+(((2,00+2,00+2,70+2,80+2,05+4,48)*1,2)*2)-((6,90*1,20)*6,00))-(66,42*1,20))*0,07)-(196,38*0,03))
V=(55,40)</t>
  </si>
  <si>
    <t xml:space="preserve"> 31.3.4 </t>
  </si>
  <si>
    <t xml:space="preserve"> 31.3.5 </t>
  </si>
  <si>
    <t>196,38</t>
  </si>
  <si>
    <t xml:space="preserve"> = Fórmula = (Comprimento da Rua x Largura da Placa x 2 Lados)+(Comprimento da Abertura x Largura da Placa x 2 Lados)-(Comprimento da Rampa x Largura da Placa x Quantidade de Rampas)-(Abertura de Rua)
A=((((402,74*0,25)*2,00)+(((2,00+2,00+2,70+2,80+2,05+4,48)*0,25)*2))-((7,60*0,25)*6,00))-(66,42*0,25))
A=(196,38)</t>
  </si>
  <si>
    <t xml:space="preserve"> 31.3.6 </t>
  </si>
  <si>
    <t xml:space="preserve"> 31.3.7 </t>
  </si>
  <si>
    <t>24,0</t>
  </si>
  <si>
    <t xml:space="preserve"> = M= (Cinturão de Travamento)
M= (6,00+6,00+6,00+6,00)
M= (24,00)</t>
  </si>
  <si>
    <t xml:space="preserve"> 31.4 </t>
  </si>
  <si>
    <t xml:space="preserve"> 31.4.1 </t>
  </si>
  <si>
    <t xml:space="preserve"> 31.4.2 </t>
  </si>
  <si>
    <t xml:space="preserve"> 31.4.3 </t>
  </si>
  <si>
    <t xml:space="preserve"> = A=(Areá das PLACAS DE PARE)+(Área da Placa de Velocidade)
A=(8*0,35*0,42/2)*3)+(0,44*1)
A=(2,20)</t>
  </si>
  <si>
    <t xml:space="preserve"> 31.4.4 </t>
  </si>
  <si>
    <t xml:space="preserve"> = (Suporte das Placas de Rua + Suporte das Placas de PARE + Suporte das Placas de Velocidade) 
Q=(2,00+3,00+1,00)
Q=(6,00)</t>
  </si>
  <si>
    <t>Pavimentação de Vias no Município de Mogeiro - PB</t>
  </si>
  <si>
    <t>1092874-94</t>
  </si>
  <si>
    <t>ESTADO DA PARAÍBA
PREFEITURA MUNICIPAL DE MOGEIRO</t>
  </si>
  <si>
    <t xml:space="preserve"> 105137 </t>
  </si>
  <si>
    <t>SERP - SERVIÇOS PRELIMINARES</t>
  </si>
  <si>
    <t xml:space="preserve"> 105136 </t>
  </si>
  <si>
    <t>LOCAÇÃO DE PONTO PARA REFERÊNCIA TOPOGRÁFICA</t>
  </si>
  <si>
    <t xml:space="preserve"> 2020 </t>
  </si>
  <si>
    <t>DROP - DRENAGEM/OBRAS DE CONTENÇÃO / POÇOS DE VISITA E CAIXAS</t>
  </si>
  <si>
    <t xml:space="preserve"> 00000366 </t>
  </si>
  <si>
    <t>AREIA FINA - POSTO JAZIDA/FORNECEDOR (RETIRADO NA JAZIDA, SEM TRANSPORTE)</t>
  </si>
  <si>
    <t xml:space="preserve"> 2021 </t>
  </si>
  <si>
    <t xml:space="preserve"> 74074/004 </t>
  </si>
  <si>
    <t>FORMA TABUA P/CONCRETO EM FUNDACAO S/REAPROVEITAMENTO</t>
  </si>
  <si>
    <t xml:space="preserve"> 73361 </t>
  </si>
  <si>
    <t>CONCRETO CICLOPICO FCK=10MPA 30% PEDRA DE MAO INCLUSIVE LANCAMENTO</t>
  </si>
  <si>
    <t xml:space="preserve"> 00004722 </t>
  </si>
  <si>
    <t>PEDRA BRITADA N. 3 (38 A 50 MM) POSTO PEDREIRA/FORNECEDOR, SEM FRETE</t>
  </si>
  <si>
    <t xml:space="preserve"> 88253 </t>
  </si>
  <si>
    <t>AUXILIAR DE TOPÓGRAFO COM ENCARGOS COMPLEMENTARES</t>
  </si>
  <si>
    <t xml:space="preserve"> 90781 </t>
  </si>
  <si>
    <t>TOPOGRAFO COM ENCARGOS COMPLEMENTARES</t>
  </si>
  <si>
    <t xml:space="preserve"> 00000032 </t>
  </si>
  <si>
    <t>ACO CA-50, 6,3 MM, VERGALHAO</t>
  </si>
  <si>
    <t xml:space="preserve"> 00007247 </t>
  </si>
  <si>
    <t>LOCACAO DE TEODOLITO ELETRONICO, PRECISAO ANGULAR DE 5 A 7 SEGUNDOS, INCLUINDO TRIPE</t>
  </si>
  <si>
    <t>Equipamento</t>
  </si>
  <si>
    <t xml:space="preserve"> 99063 </t>
  </si>
  <si>
    <t xml:space="preserve"> 90108 </t>
  </si>
  <si>
    <t xml:space="preserve"> 101570 </t>
  </si>
  <si>
    <t xml:space="preserve"> 102457 </t>
  </si>
  <si>
    <t xml:space="preserve"> 98114 </t>
  </si>
  <si>
    <t xml:space="preserve"> 97933 </t>
  </si>
  <si>
    <t xml:space="preserve"> 95568 </t>
  </si>
  <si>
    <t xml:space="preserve"> 92212 </t>
  </si>
  <si>
    <t xml:space="preserve"> 93369 </t>
  </si>
  <si>
    <t xml:space="preserve"> 97622 </t>
  </si>
  <si>
    <t xml:space="preserve"> 97934 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</si>
  <si>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</si>
  <si>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</si>
  <si>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</si>
  <si>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</si>
  <si>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</si>
  <si>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</si>
  <si>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</si>
  <si>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</si>
  <si>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</si>
  <si>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</si>
  <si>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</si>
  <si>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Mogeiro - PB</t>
  </si>
  <si>
    <t>Diversas Ruas - Bairro Luiz Gonçalves de Lima</t>
  </si>
  <si>
    <t>95,18</t>
  </si>
  <si>
    <t xml:space="preserve"> = V=(Comprimentos do tubos * Largura * altura)+(comprimento do poço de visita * largura * altura)+(Comprimento das bocas de lobo * largura * altura)                                                                                                               
V=(8,00*0,8*1,20)+(42,74*1,20*1,50)+(1,40*1,00*1,20*2)+(1,20*1,60*1,50)+(1,20*1,60*2,26)
V=((7,68)+(76,93)+(3,36)+(2,88)+(4,33))
V=(95,18)</t>
  </si>
  <si>
    <t>ACRÉSCIMO PARA POÇO DE VISITA CIRCULAR PARA DRENAGEM, EM CONCRETO PRÉ-MOLDADO, DIÂMETRO INTERNO = 1,2 M. AF_12/2020</t>
  </si>
  <si>
    <t>0,66</t>
  </si>
  <si>
    <t xml:space="preserve"> = (Profundidade do poço de visita com o diametro de 1,20m - profundidade total do poço de visita)
M=(2,26-1,60)
M=(0,66)</t>
  </si>
  <si>
    <t xml:space="preserve"> 1.5.11 </t>
  </si>
  <si>
    <t>281,05</t>
  </si>
  <si>
    <t xml:space="preserve"> = V=(Comprimentos do tubos * Largura * altura)+(Comprimento das bocas de lobo * largura * altura)+(comprimento do poço de visita * largura * altura)                                                                                                                
V=(11,28*0,8*1,20)+(137,53*1,20*1,50)+(1,40*1,00*1,20*4)+(1,20*1,60*1,50*2,00)+(1,20*1,60*3,06)+(1,20*1,60*2,26)
V=((10,82)+(247,55)+(6,72)+(5,76)+(5,87)+(4,33))
V=(281,05)</t>
  </si>
  <si>
    <t>2,12</t>
  </si>
  <si>
    <t xml:space="preserve"> = (Profundidade do poço de visita com o diametro de 1,20m - profundidade total do poço de visita)
M=((2,26-1,60)+(3,06-1,60))
M=(2,12)</t>
  </si>
  <si>
    <t xml:space="preserve"> 2.5.11 </t>
  </si>
  <si>
    <t xml:space="preserve"> 5.1.1 </t>
  </si>
  <si>
    <t xml:space="preserve"> 6.1.1 </t>
  </si>
  <si>
    <t>87,19</t>
  </si>
  <si>
    <t xml:space="preserve"> = V=(Comprimentos do tubos * Largura * altura)+(Comprimento das bocas de lobo * largura * altura)+(comprimento do poço de visita * largura * altura)                                                                                                                
V=(2,36*0,8*1,20)+(41,05*1,20*1,50)+(2,40*1,00*1,50*2)+(1,20*1,60*2,00)
V=((2,26)+(73,89)+(7,20)+(3,84)
V=(87,19)</t>
  </si>
  <si>
    <t xml:space="preserve"> = E= (comprimento da tubulação *2 lados)* altura 
E=(43,41*2)*1,50
E=(130,23)</t>
  </si>
  <si>
    <t>0,4</t>
  </si>
  <si>
    <t xml:space="preserve"> = (Profundidade do poço de visita com o diametro de 1,20m - profundidade total do poço de visita)
M=(2,00-1,60)
M=(0,40)</t>
  </si>
  <si>
    <t xml:space="preserve"> 6.5.11 </t>
  </si>
  <si>
    <t xml:space="preserve"> 8.1.1 </t>
  </si>
  <si>
    <t xml:space="preserve"> 8.4.3 </t>
  </si>
  <si>
    <t xml:space="preserve"> 9.1.1 </t>
  </si>
  <si>
    <t xml:space="preserve"> 9.4.3 </t>
  </si>
  <si>
    <t xml:space="preserve"> 14.1.1 </t>
  </si>
  <si>
    <t xml:space="preserve"> 16.4.3 </t>
  </si>
  <si>
    <t xml:space="preserve"> 17.1.1 </t>
  </si>
  <si>
    <t xml:space="preserve"> 21.1.1 </t>
  </si>
  <si>
    <t>161,31</t>
  </si>
  <si>
    <t xml:space="preserve"> = V=(Comprimentos do tubos * Largura * altura)+(Comprimento das bocas de lobo * largura * altura)+(comprimento do poço de visita * largura * altura)                                                                                                                
V=((7,20*0,8*1,20)+(76,92*1,20*1,50)+(1,40*1,00*1,20*2)+(1,20*1,60*3,00)+(1,20*1,60*2,00)+(1,20*1,60*1,56))
V=((6,91)+(138,45)+(3,36)+(5,76)+(3,84)+(2,99))
V=(161,31)</t>
  </si>
  <si>
    <t xml:space="preserve"> = Quantidades de poços de visita
Q=(3,00)</t>
  </si>
  <si>
    <t xml:space="preserve"> = Quantidades de tampas dos poços de visita
Q=(3,00)</t>
  </si>
  <si>
    <t>1,8</t>
  </si>
  <si>
    <t xml:space="preserve"> = (Profundidade do poço de visita com o diametro de 1,20m - profundidade total do poço de visita)
M=((2,00-1,60)+(3,00-1,60))
M=(1,80)</t>
  </si>
  <si>
    <t xml:space="preserve"> 26.1.1 </t>
  </si>
  <si>
    <t xml:space="preserve"> 27.1.1 </t>
  </si>
  <si>
    <t xml:space="preserve"> 28.4.3 </t>
  </si>
  <si>
    <t>23,98</t>
  </si>
  <si>
    <t xml:space="preserve"> = V=(Comprimentos do tubos * Largura * altura)+(Comprimento das bocas de lobo * largura * altura)+(comprimento do poço de visita * largura * altura)                                                                                                                
V=(5,42*0,8*1,20)+(7,00*1,20*1,50)+(1,40*1,00*1,20*2)+(1,20*1,60*1,50)
V=((5,20)+(12,60)+(3,36)+(2,82))
V=(23,98)</t>
  </si>
  <si>
    <t xml:space="preserve"> 30.1.1 </t>
  </si>
  <si>
    <t xml:space="preserve"> 31.1.1 </t>
  </si>
  <si>
    <t xml:space="preserve"> 99240 </t>
  </si>
  <si>
    <t>5.14</t>
  </si>
  <si>
    <t>5.15</t>
  </si>
  <si>
    <t xml:space="preserve">Trecho da Rua Tereza Vieira </t>
  </si>
  <si>
    <t>E-0 a E-11+15,62</t>
  </si>
  <si>
    <t>E-11+15,62a E-13+13,80</t>
  </si>
  <si>
    <t>E0 a E-0+14,30</t>
  </si>
  <si>
    <t>E0+14,30 a E4</t>
  </si>
  <si>
    <t>E4 a E6+11,55</t>
  </si>
  <si>
    <t>E6+11,55 a E7+19,10</t>
  </si>
  <si>
    <t>E0 a E-1+11,50</t>
  </si>
  <si>
    <t>E0 a E-1+19,80</t>
  </si>
  <si>
    <t>E0 a E6+10,67</t>
  </si>
  <si>
    <t>E6+10,67 a E7+12,77</t>
  </si>
  <si>
    <t>E0 a E2</t>
  </si>
  <si>
    <t>E2 a E12+7,49</t>
  </si>
  <si>
    <t>E12+7,49 a E16+10,90</t>
  </si>
  <si>
    <t>E0 a E3+4,44</t>
  </si>
  <si>
    <t xml:space="preserve">Rua João Feliciano Silva - Trecho 01 </t>
  </si>
  <si>
    <t>E0 a E2+14,84</t>
  </si>
  <si>
    <t xml:space="preserve">Rua Projetada 14 - Trecho 01 </t>
  </si>
  <si>
    <t>E0 a E2+18,48</t>
  </si>
  <si>
    <t>E0 a E7</t>
  </si>
  <si>
    <t>E7 a E14+16,33</t>
  </si>
  <si>
    <t xml:space="preserve">Rua José Maria Braga </t>
  </si>
  <si>
    <t>E0 a E6+13,75</t>
  </si>
  <si>
    <t xml:space="preserve">Rua João Feliciano Silva - Trecho 02 </t>
  </si>
  <si>
    <t>E0 a E7+7,10</t>
  </si>
  <si>
    <t xml:space="preserve">Rua Projetada 03C - Trecho 01 </t>
  </si>
  <si>
    <t>E0 a E5</t>
  </si>
  <si>
    <t xml:space="preserve">Rua Projetada 03C - Trecho 01  </t>
  </si>
  <si>
    <t>E5 a E8+0,52</t>
  </si>
  <si>
    <t>E0 a E4+10,36</t>
  </si>
  <si>
    <t xml:space="preserve">Rua Projetada 14B </t>
  </si>
  <si>
    <t>E2 a E4+7,44</t>
  </si>
  <si>
    <t>E0 a E5+3,36</t>
  </si>
  <si>
    <t xml:space="preserve">Rua José Gomes Ferreira Trecho 2 </t>
  </si>
  <si>
    <t>E0 a E2+19,23</t>
  </si>
  <si>
    <t xml:space="preserve">Rua Manoel Silveira Martins Trecho 2 </t>
  </si>
  <si>
    <t>E0 a E4+12,20</t>
  </si>
  <si>
    <t>E0 a E7+2,36</t>
  </si>
  <si>
    <t xml:space="preserve">Rua João Batista Cirilo </t>
  </si>
  <si>
    <t>E0 a E6</t>
  </si>
  <si>
    <t>E6 a E10+2,70</t>
  </si>
  <si>
    <t>Rua Projetada 06D</t>
  </si>
  <si>
    <t>E0 a E6+12,45</t>
  </si>
  <si>
    <t>Rua Projetada 06C</t>
  </si>
  <si>
    <t>E0 a E3+15,98</t>
  </si>
  <si>
    <t>Rua Projetada 06</t>
  </si>
  <si>
    <t>E0 a E-10+4,42</t>
  </si>
  <si>
    <t>Rua Projetada 05</t>
  </si>
  <si>
    <t>E0 a E12+11.09</t>
  </si>
  <si>
    <t>Rua Projetada 01A</t>
  </si>
  <si>
    <t>E0 a E5+5,93</t>
  </si>
  <si>
    <t>E5+5,93 a E6+10,98</t>
  </si>
  <si>
    <t>E0 a E6+19,64</t>
  </si>
  <si>
    <t>E0 a E3+13.20</t>
  </si>
  <si>
    <t>Rua Maria Gonçalves de Lima</t>
  </si>
  <si>
    <t>E0 a E11+13,40</t>
  </si>
  <si>
    <t>E11+13,40 a E15</t>
  </si>
  <si>
    <t>E15 a E25</t>
  </si>
  <si>
    <t>E25 a E28+14,17</t>
  </si>
  <si>
    <t>E28+14,17 a E34</t>
  </si>
  <si>
    <t>E34 a E35+4,84</t>
  </si>
  <si>
    <t>Rua Projetada 02A</t>
  </si>
  <si>
    <t>E0 a E9</t>
  </si>
  <si>
    <t>E9 a E10+14,81</t>
  </si>
  <si>
    <t>E10+14,81 a E13+6,53</t>
  </si>
  <si>
    <t>E13+6,53 a E20+2,74</t>
  </si>
  <si>
    <t>E0 a E3+16,17</t>
  </si>
  <si>
    <t>E3+16,17 a E4+10,36</t>
  </si>
  <si>
    <t xml:space="preserve"> = (Suporte das Placas de Rua) 
Q=(1,00)</t>
  </si>
  <si>
    <t xml:space="preserve"> = Obs: Já está sendo descontada a largura (15 cm) do meio-fio da Calçada                                                        Fórmula =&gt; (Comprimento da Rua com Calçada x Largura)-((Área de Rampa)*Qtde)x(Espessura da Calçada)-(Desconto do Piso Podotatil)                                                                                                                                         V=(((((336,39*1,20)-((6,90*1,20)*6,00))*0,07)-(72,69*0,03))
V=(22,59)</t>
  </si>
  <si>
    <t>26,86</t>
  </si>
  <si>
    <t xml:space="preserve"> = M= (Cinturão de Travamento)
M= (6,00+6,00+6,00+8,86)
M= (26,86)</t>
  </si>
  <si>
    <t>210,0</t>
  </si>
  <si>
    <t xml:space="preserve"> = (Comprimento da Rua a ser Pavimentada) 
C=(210,00)</t>
  </si>
  <si>
    <t>1.655,04</t>
  </si>
  <si>
    <t xml:space="preserve"> = (Comprimento da Rua*Largura)+(Área de Calçadas)-(Abertura de Ruas)
A=(((210,00*Variável)+((210,00*1,20)*2))-(33,00*1,20))
A=(1.190,64)+(504,00)-(39,60)
A=(1.655,04)</t>
  </si>
  <si>
    <t>5,2</t>
  </si>
  <si>
    <t xml:space="preserve"> = D=(Área de calçada a demolir * Altura)
D=(20,83*0,25)
D=(5,20)</t>
  </si>
  <si>
    <t>387,0</t>
  </si>
  <si>
    <t xml:space="preserve"> = (Comprimento da Rua*2 lados)-(Abertura de Rua)
M=((210,00*2,00)-(33,00))
M=(387,00)</t>
  </si>
  <si>
    <t>1.190,64</t>
  </si>
  <si>
    <t xml:space="preserve"> = (Comprimento da Rua*Largura)
A=(210,00*Variável)
A=(1.190,64)</t>
  </si>
  <si>
    <t>24,9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</si>
  <si>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V=(((((210,00*1,20)*2,00)-((6,90*1,20)*9,00))-(33,00*1,20))*0,07)-(79,65*0,03))
V=(24,90)</t>
  </si>
  <si>
    <t>9,0</t>
  </si>
  <si>
    <t xml:space="preserve"> = Q= (Quantidades de rampas)
Q= (9,00 unidades)</t>
  </si>
  <si>
    <t>79,65</t>
  </si>
  <si>
    <t xml:space="preserve"> = Fórmula = (Comprimento da Rua x Largura da Placa x 2 Lados)-(Comprimento da Rampa x Largura da Placa x Quantidade de Rampas)
A=((((210,00*0,25)*2,00)-((7,60*0,25)*9,00))-(33,00*0,25))
A=(79,65)</t>
  </si>
  <si>
    <t xml:space="preserve"> = M= (Cinturão de Travamento)
M= (5,00+6,50+6,50)
M= (18,00)</t>
  </si>
  <si>
    <t>26,81</t>
  </si>
  <si>
    <t xml:space="preserve"> = Obs: Já está sendo descontada a largura (15 cm) do meio-fio da Calçada                                                        Fórmula =&gt; (Comprimento x Largura x 2 Lados)-((Área de Rampa)*Qtde)-(Abertura de Rua)x(Espessura da Calçada)-(Desconto do Piso Podotatil)                                                                                                                                         V=(((((202,70*1,20)*2,00)-((6,90*1,20)*8,00))*0,07)-(86,16*0,03))
V=(26,81)</t>
  </si>
  <si>
    <t xml:space="preserve"> = Comprimento tubo 400 mm + Comprimento tubo 600 mm  
C=((3,60+3,60)+(76,92)
C=(7,20)+(76,92)
C=(84,12)</t>
  </si>
  <si>
    <t xml:space="preserve"> = Comprimento tubo 600mm                                       
C= (76,92)
</t>
  </si>
  <si>
    <t>Rua José Marques da Silva</t>
  </si>
  <si>
    <t>182,3</t>
  </si>
  <si>
    <t xml:space="preserve"> = (Comprimento da Rua a ser Pavimentada) 
C=(182,30)</t>
  </si>
  <si>
    <t>1.130,26</t>
  </si>
  <si>
    <t xml:space="preserve"> = (Comprimento da Rua*Largura)+(Área de Calçadas)
A=((182,30*5,00)+(182,30*1,20))
A=(1.130,26)</t>
  </si>
  <si>
    <t>2,38</t>
  </si>
  <si>
    <t xml:space="preserve"> = D=(Área de calçada a demolir * Altura)
D=(10,83*0,22)
D=(2,38)</t>
  </si>
  <si>
    <t>364,6</t>
  </si>
  <si>
    <t xml:space="preserve"> = (Comprimento da Rua*2 lados)
M=(182,30*2,00)
M=(364,60)</t>
  </si>
  <si>
    <t>911,5</t>
  </si>
  <si>
    <t xml:space="preserve"> = (Comprimento da Rua*Largura)
A=(182,30*5,00)
A=(911,50)</t>
  </si>
  <si>
    <t>11,85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</si>
  <si>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V=(((((182,30*1,20)-((6,90*1,20)*4,00))*0,07)-(37,97*0,03))
V=(11,85)</t>
  </si>
  <si>
    <t>37,97</t>
  </si>
  <si>
    <t xml:space="preserve"> = Fórmula = (Comprimento da Rua x Largura da Placa x 2 Lados)-(Comprimento da Rampa x Largura da Placa x Quantidade de Rampas)
A=(((182,30*0,25)-((7,60*0,25)*4,00))
A=(37,97)</t>
  </si>
  <si>
    <t xml:space="preserve"> = M= (Cinturão de Travamento)
M= (5,00+5,00+5,00)
M= (15,00)</t>
  </si>
  <si>
    <t xml:space="preserve"> = A=(Área da Placa de Velocidade)
A=(0,44*1)
A=(0,44)</t>
  </si>
  <si>
    <t xml:space="preserve"> = (Suporte das Placas de Rua + Suporte das Placas de Velocidade) 
Q=(2,00+1,00)
Q=(3,00)</t>
  </si>
  <si>
    <t xml:space="preserve"> 19.2.2 </t>
  </si>
  <si>
    <t xml:space="preserve"> 21.5 </t>
  </si>
  <si>
    <t xml:space="preserve"> 21.5.1 </t>
  </si>
  <si>
    <t xml:space="preserve"> 21.5.2 </t>
  </si>
  <si>
    <t xml:space="preserve"> 21.5.3 </t>
  </si>
  <si>
    <t xml:space="preserve"> 21.5.4 </t>
  </si>
  <si>
    <t xml:space="preserve"> 21.5.5 </t>
  </si>
  <si>
    <t xml:space="preserve"> 21.5.6 </t>
  </si>
  <si>
    <t xml:space="preserve"> 21.5.7 </t>
  </si>
  <si>
    <t xml:space="preserve"> 21.5.8 </t>
  </si>
  <si>
    <t xml:space="preserve"> 21.5.9 </t>
  </si>
  <si>
    <t xml:space="preserve"> 21.5.10 </t>
  </si>
  <si>
    <t xml:space="preserve"> 21.5.11 </t>
  </si>
  <si>
    <t xml:space="preserve"> 23.3.7 </t>
  </si>
  <si>
    <t xml:space="preserve"> 25.2.2 </t>
  </si>
  <si>
    <t xml:space="preserve"> 25.4.4 </t>
  </si>
  <si>
    <t xml:space="preserve"> 28.4.4 </t>
  </si>
  <si>
    <t xml:space="preserve"> 28.5 </t>
  </si>
  <si>
    <t xml:space="preserve"> 28.5.1 </t>
  </si>
  <si>
    <t xml:space="preserve"> 28.5.2 </t>
  </si>
  <si>
    <t xml:space="preserve"> 28.5.3 </t>
  </si>
  <si>
    <t xml:space="preserve"> 28.5.4 </t>
  </si>
  <si>
    <t xml:space="preserve"> 28.5.5 </t>
  </si>
  <si>
    <t xml:space="preserve"> 28.5.6 </t>
  </si>
  <si>
    <t xml:space="preserve"> 28.5.7 </t>
  </si>
  <si>
    <t xml:space="preserve"> 28.5.8 </t>
  </si>
  <si>
    <t xml:space="preserve"> 28.5.9 </t>
  </si>
  <si>
    <t xml:space="preserve"> 28.5.10 </t>
  </si>
  <si>
    <t xml:space="preserve"> 28.5.11 </t>
  </si>
  <si>
    <t xml:space="preserve"> 28.5.12 </t>
  </si>
  <si>
    <t xml:space="preserve"> 28.5.13 </t>
  </si>
  <si>
    <t>E2+19,23 a E10+10,00</t>
  </si>
  <si>
    <t>E0 a E6+4,76</t>
  </si>
  <si>
    <t>E6+4,76 a E9+2,30</t>
  </si>
  <si>
    <t>ASSENTAMENTO DE GUIA (MEIO-FIO) EM TRECHO RETO, CONFECCIONADA EM CONCRETO PRÉ-FABRICADO, DIMENSÕES 100X15X13X30 CM (COMPRIMENTO X BASE INFERIOR X BASE SUPERIOR X ALTURA). AF_01/2024</t>
  </si>
  <si>
    <t>EXECUÇÃO DE PASSEIO (CALÇADA) OU PISO DE CONCRETO COM CONCRETO MOLDADO IN LOCO, FEITO EM OBRA, ACABAMENTO CONVENCIONAL, NÃO ARMADO. AF_08/2022</t>
  </si>
  <si>
    <t>37,71</t>
  </si>
  <si>
    <t>Placa em aço nº 16 galvanizado com película retrorrefletiva tipo I + III - confecção</t>
  </si>
  <si>
    <t>Suporte para placa de sinalização em madeira de lei tratada 8 x 8 cm - fornecimento e implantação</t>
  </si>
  <si>
    <t>1.885,31</t>
  </si>
  <si>
    <t xml:space="preserve"> = (Quantidades de rampas)
Q=(13,00 unidades)</t>
  </si>
  <si>
    <t xml:space="preserve"> = (Comprimento da Rua*Largura)+(Comprimento com calçada*Largura)
A=(296,33*5,00)+(336,39*1,20)
A=(1.885,31)</t>
  </si>
  <si>
    <t>21,12</t>
  </si>
  <si>
    <t>25,27</t>
  </si>
  <si>
    <t>6.392,01</t>
  </si>
  <si>
    <t xml:space="preserve"> = (Comprimento da Rua*Largura)+(Comprimento da Abertura*Largura)+(Área de Calçadas)+(Área de Calçada das Aberturas)-(Abertura de Rua)
A=(((704,84*6,00)+((9,19*6,00)+(7,47*6,00)+(6,92*6,00)+(8,06*6,00)+(5,47*6,00)+(8,58*6,00)+(13,69*6,00)+(3,80*6,00)+(3,00*2,00))+((704,84*1,20)*2))+((70,45*1,20)*2)-(69,00*1,20))
A=(6.392,01)</t>
  </si>
  <si>
    <t>5,88</t>
  </si>
  <si>
    <t xml:space="preserve"> = D=(Área de calçada a demolir * Altura)
D=(29,44*0,20)
D=(5,88)</t>
  </si>
  <si>
    <t>1.487,58</t>
  </si>
  <si>
    <t xml:space="preserve"> = (Comprimento da Rua*2 lados)-(Abertura de Rua)+(Meio fio da Aberturas)
M=((704,84*2,00)-(69,00)+((9,19+7,47+6,92+8,58+5,47+7,27+13,69+3,00+3,80+8,06)*2,00)))
M=(1.487,58)</t>
  </si>
  <si>
    <t>4.614,12</t>
  </si>
  <si>
    <t xml:space="preserve"> = (Comprimento da Rua*Largura)+(Comprimento da Abertura*Largura)
A=((704,84*6,00)+((9,19*6,00)+(7,47*6,00)+(6,92*6,00)+(8,06*6,00)+(5,47*6,00)+(8,58*6,00)+(13,69*6,00)+(3,80*6,00)+(3,00*2,00))
A=(4.614,12)</t>
  </si>
  <si>
    <t>105,43</t>
  </si>
  <si>
    <t xml:space="preserve"> = Obs: Já está sendo descontada a largura (15 cm) do meio-fio da Calçada                                                        Fórmula =&gt; (Comprimento x Largura x 2 Lados)-((Área de Rampa)*Qtde)x(Espessura da Calçada)-(Desconto do Piso Podotatil)                                                                                                                                         V=((((((704,84*1,20)*2,00)+(((9,19+7,47+6,92+8,58+5,47+7,27+13,69+3,00+3,80+8,06)*1,20)*2,00)-((6,90*1,20)*16,00))-(69,00*1,20))*0,07)-(341,49*0,03))
V=(105,43)</t>
  </si>
  <si>
    <t>341,49</t>
  </si>
  <si>
    <t xml:space="preserve"> = Fórmula = (Comprimento da Rua x Largura da Placa x 2 Lados)+(Comprimento da Abertura x Largura da Placa x 2 Lados)-(Comprimento da Rampa x Largura da Placa x Quantidade de Rampas)-(Abertura de Rua x Largura da Placa)
A=(((704,84*0,25)*2,00)+(((9,19+7,47+6,92+8,58+5,47+7,27+13,69+3,00+3,80+8,06)*0,25)*2,00)-((7,60*0,25)*16,00))-(69,00*0,25))
A=(341,49)</t>
  </si>
  <si>
    <t>93,0</t>
  </si>
  <si>
    <t xml:space="preserve"> = M= (Cinturão de Travamento)
M= (6,00+6,00+6,00+6,00+6,00+6,00+6,00+6,00+6,00+6,00+6,00+6,00+7,00+2,00+6,00+6,00)
M= (93,00)</t>
  </si>
  <si>
    <t>15,0</t>
  </si>
  <si>
    <t xml:space="preserve">(DER-PB) </t>
  </si>
  <si>
    <t xml:space="preserve"> (04.910.02)</t>
  </si>
  <si>
    <t>Sinapi - 05/2024 - Paraíba \ Sicro3 - 04/2024 - Paraíba \ DER-PB - abr/jun/2024</t>
  </si>
  <si>
    <t>Observação:</t>
  </si>
  <si>
    <t>Baseado no item 9064/SINAPI - 01/2024</t>
  </si>
  <si>
    <t>Composição própria</t>
  </si>
  <si>
    <t>Memorial de cálculo:</t>
  </si>
  <si>
    <t>FORMULA</t>
  </si>
  <si>
    <t>MEMORIA DE CALCULO</t>
  </si>
  <si>
    <t>V= COMPRIMENTO DA RAMPA x LARGURA DA RAMPA x ESPESSURA DO CONCRETO DA RAMPA.</t>
  </si>
  <si>
    <t>V=((6,90*1,05)*0,07) = 0,51m³</t>
  </si>
  <si>
    <t>V= VOLUME DE CONCRETO DA RAMPA</t>
  </si>
  <si>
    <t>V= 0,51m³</t>
  </si>
  <si>
    <t>1.3</t>
  </si>
  <si>
    <t>A= COMPRIMENTO DA RAMPA x LARGURA DA RAMPA</t>
  </si>
  <si>
    <t>A=(6,90*120) = 8,28m²</t>
  </si>
  <si>
    <t>1.4</t>
  </si>
  <si>
    <t>A= COMPRIMENTO DO PISO PODOTATIL DA RAMPA x LARGURA DA PLACA.</t>
  </si>
  <si>
    <t>A=((1,50+1,20+1,20)*0,25) = 0,98m²</t>
  </si>
  <si>
    <t xml:space="preserve">Baseado no item TCPO - 09620.8.3.1. </t>
  </si>
  <si>
    <t>Baseado no item 06191 - (ORSE)</t>
  </si>
  <si>
    <t>Baseado no item 04.910.02 - DER/PB (ABR/JUN - 2024)</t>
  </si>
  <si>
    <t>Baseado no item 73916/002 - SINAPI</t>
  </si>
  <si>
    <t>Baseado no item 3212 - (ORSE)</t>
  </si>
  <si>
    <t>Baseado no item 3444 - (ORSE)</t>
  </si>
  <si>
    <t>Baseado no item 99058 - SINAPI</t>
  </si>
  <si>
    <t>3.405,02</t>
  </si>
  <si>
    <t xml:space="preserve"> = (Comprimento da Rua*Largura)+(Área de Calçadas)-(Abertura de Rua)
A=(((402,74*6,00)+((2,00*6,00)+(2,00*6,00)+(2,70*6,00)+(2,80*5,00)+(2,05*6,00)+(4,48*5,00))+((402,74*1,20)*2,00))+((2,05*1,20)*2,00)+(6,58*1,20)-(66,42*1,20))
A=(3.405,02)</t>
  </si>
  <si>
    <t>2.320,47</t>
  </si>
  <si>
    <t xml:space="preserve"> = (Comprimento da Rua*Largura)+(Comprimento da Abertura*Largura)
A=(((402,74*Variável)+((2,00*6,00)+(2,00*6,00)+(2,70*6,00)+(2,80*5,00)+(2,05*6,00)+(4,48*5,00))
A=(2.320,47)</t>
  </si>
  <si>
    <t>330,9</t>
  </si>
  <si>
    <t xml:space="preserve"> = (Comprimento da Rua a ser Pavimentada) 
C=(330,90)</t>
  </si>
  <si>
    <t>2.454,76</t>
  </si>
  <si>
    <t xml:space="preserve"> = (Comprimento da Rua*Largura)+(Bocas de Rua*Largura)+(Área de Calçadas)-(Abertura de Ruas)
A=(((330,90*5,00)+(4,37*6,00)+((330,90)*1,20)*2))+((4,37*1,20)*2))-(25,50*1,20))
A=(2.454,76)</t>
  </si>
  <si>
    <t>645,04</t>
  </si>
  <si>
    <t xml:space="preserve"> = M= ((Comprimento da Rua*2 lados)-(Abertura de Rua)+(Meio fio da Abertura*2lados))
M= ((330,90*2,00)-(25,50)+(4,37*2,00))
M= (645,04)</t>
  </si>
  <si>
    <t>1.680,72</t>
  </si>
  <si>
    <t xml:space="preserve"> = (Comprimento da Rua*Largura)+(Bocas de Rua*Largura)
A=((330,90*5,00)+(4,37*6,00))
A=(1.680,72)</t>
  </si>
  <si>
    <t>42,55</t>
  </si>
  <si>
    <t xml:space="preserve"> = Obs: Já está sendo descontada a largura (15 cm) do meio-fio da Calçada                                                        Fórmula =&gt; (Comprimento x Largura x 2 Lados)+(Comprimento da Boca de Rua x Largura x 2 Lados)-((Área de Rampa)*Qtde)-(Abertura de Ruas)x(Espessura da Calçada)-(Desconto do Piso Podotatil)                                                                                                                                         V=(((((330,90*1,20)*2,00)+((4,37*1,20)*2))-((6,90*1,20)*13,00)-(25,50*1,20))*0,07)-(136,56*0,03))
V=(42,55)</t>
  </si>
  <si>
    <t>136,56</t>
  </si>
  <si>
    <t xml:space="preserve"> = Fórmula = (Comprimento da Rua x Largura da Placa x 2 Lados)+(Comprimento da Boca de Rua x Largura da Placa x 2 Lados)-(Comprimento da Rampa x Largura da Placa x Quantidade de Rampas)-(Abertura de Ruas x Largura da Placa)                                                                                                                                               A=((((330,90*0,25)*2,00)+((4,37*0,25)*2,00))-((7,60*0,25)*13,00)-(25,50*0,25))
A=(136,56)</t>
  </si>
  <si>
    <t>31,0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</si>
</sst>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\ %"/>
    <numFmt numFmtId="165" formatCode="_(* #,##0.00_);_(* \(#,##0.00\);_(* \-??_);_(@_)"/>
    <numFmt numFmtId="166" formatCode="_(* #,##0.00_);_(* \(#,##0.00\);_(* &quot;-&quot;??_);_(@_)"/>
    <numFmt numFmtId="167" formatCode="_(&quot;R$ &quot;* #,##0.00_);_(&quot;R$ &quot;* \(#,##0.00\);_(&quot;R$ &quot;* \-??_);_(@_)"/>
    <numFmt numFmtId="168" formatCode="#,##0.0000000"/>
    <numFmt numFmtId="169" formatCode="0.0000"/>
    <numFmt numFmtId="170" formatCode="_(&quot;R$&quot;* #,##0.00_);_(&quot;R$&quot;* \(#,##0.00\);_(&quot;R$&quot;* &quot;-&quot;??_);_(@_)"/>
  </numFmts>
  <fonts count="51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1"/>
      <name val="Arial"/>
      <family val="1"/>
    </font>
    <font>
      <b/>
      <sz val="12"/>
      <name val="Arial Narrow"/>
      <family val="2"/>
    </font>
    <font>
      <sz val="12"/>
      <name val="Arial Narrow"/>
      <family val="2"/>
    </font>
    <font>
      <b/>
      <sz val="12"/>
      <color rgb="FFFF0000"/>
      <name val="Arial Narrow"/>
      <family val="2"/>
    </font>
    <font>
      <b/>
      <sz val="11"/>
      <name val="Arial"/>
      <family val="2"/>
    </font>
    <font>
      <b/>
      <sz val="12"/>
      <name val="Arial"/>
      <family val="1"/>
    </font>
    <font>
      <sz val="12"/>
      <name val="Arial"/>
      <family val="1"/>
    </font>
    <font>
      <sz val="10"/>
      <name val="Arial"/>
      <family val="2"/>
    </font>
    <font>
      <b/>
      <sz val="11"/>
      <name val="Arial Narrow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sz val="10"/>
      <color rgb="FF000000"/>
      <name val="Times New Roman"/>
      <family val="1"/>
    </font>
    <font>
      <sz val="8"/>
      <name val="Arial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b/>
      <sz val="16"/>
      <name val="Arial"/>
      <family val="2"/>
    </font>
    <font>
      <sz val="11"/>
      <name val="Arial Narrow"/>
      <family val="2"/>
    </font>
    <font>
      <b/>
      <sz val="11"/>
      <color rgb="FFFF0000"/>
      <name val="Arial Narrow"/>
      <family val="2"/>
    </font>
    <font>
      <b/>
      <sz val="9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4"/>
      <color rgb="FFFF0000"/>
      <name val="Arial Narrow"/>
      <family val="2"/>
    </font>
    <font>
      <b/>
      <sz val="14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44"/>
      </patternFill>
    </fill>
    <fill>
      <patternFill patternType="solid">
        <fgColor rgb="FFC3C3C3"/>
        <bgColor indexed="26"/>
      </patternFill>
    </fill>
    <fill>
      <patternFill patternType="solid">
        <fgColor rgb="FFC3C3C3"/>
        <bgColor indexed="42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CBCBC"/>
      </patternFill>
    </fill>
    <fill>
      <patternFill patternType="solid">
        <fgColor rgb="FF808080"/>
      </patternFill>
    </fill>
    <fill>
      <patternFill patternType="solid">
        <fgColor theme="0" tint="-0.499984740745262"/>
        <bgColor indexed="64"/>
      </patternFill>
    </fill>
  </fills>
  <borders count="96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indexed="64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indexed="64"/>
      </right>
      <top style="thin">
        <color theme="0"/>
      </top>
      <bottom/>
      <diagonal/>
    </border>
    <border>
      <left style="thin">
        <color rgb="FFCCCCCC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/>
      <diagonal/>
    </border>
    <border>
      <left style="medium">
        <color theme="1"/>
      </left>
      <right/>
      <top style="thin">
        <color theme="1"/>
      </top>
      <bottom/>
      <diagonal/>
    </border>
    <border>
      <left style="medium">
        <color theme="1"/>
      </left>
      <right style="medium">
        <color indexed="64"/>
      </right>
      <top style="thin">
        <color indexed="64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rgb="FFCCCCCC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rgb="FFCCCCCC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rgb="FFCCCCCC"/>
      </right>
      <top style="thin">
        <color theme="0" tint="-0.34998626667073579"/>
      </top>
      <bottom style="thin">
        <color theme="0" tint="-0.249977111117893"/>
      </bottom>
      <diagonal/>
    </border>
    <border>
      <left/>
      <right/>
      <top style="thin">
        <color rgb="FFCCCCCC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00000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27">
    <xf numFmtId="0" fontId="0" fillId="0" borderId="0"/>
    <xf numFmtId="0" fontId="11" fillId="0" borderId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165" fontId="18" fillId="0" borderId="0" applyFill="0" applyBorder="0" applyAlignment="0" applyProtection="0"/>
    <xf numFmtId="43" fontId="18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23" fillId="0" borderId="0"/>
    <xf numFmtId="166" fontId="18" fillId="0" borderId="0" applyFont="0" applyFill="0" applyBorder="0" applyAlignment="0" applyProtection="0"/>
    <xf numFmtId="0" fontId="4" fillId="0" borderId="0"/>
    <xf numFmtId="0" fontId="24" fillId="0" borderId="0"/>
    <xf numFmtId="167" fontId="18" fillId="0" borderId="0" applyFill="0" applyBorder="0" applyAlignment="0" applyProtection="0"/>
    <xf numFmtId="0" fontId="30" fillId="0" borderId="0"/>
    <xf numFmtId="0" fontId="3" fillId="0" borderId="0"/>
    <xf numFmtId="166" fontId="3" fillId="0" borderId="0" applyFont="0" applyFill="0" applyBorder="0" applyAlignment="0" applyProtection="0"/>
    <xf numFmtId="170" fontId="1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1" fillId="0" borderId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1" fillId="0" borderId="0" applyFont="0" applyFill="0" applyBorder="0" applyAlignment="0" applyProtection="0"/>
  </cellStyleXfs>
  <cellXfs count="319">
    <xf numFmtId="0" fontId="0" fillId="0" borderId="0" xfId="0"/>
    <xf numFmtId="0" fontId="12" fillId="6" borderId="2" xfId="1" applyFont="1" applyFill="1" applyBorder="1" applyAlignment="1">
      <alignment vertical="center"/>
    </xf>
    <xf numFmtId="0" fontId="12" fillId="0" borderId="2" xfId="1" applyFont="1" applyBorder="1" applyAlignment="1">
      <alignment vertical="center"/>
    </xf>
    <xf numFmtId="0" fontId="15" fillId="6" borderId="2" xfId="1" applyFont="1" applyFill="1" applyBorder="1" applyAlignment="1">
      <alignment vertical="center" wrapText="1"/>
    </xf>
    <xf numFmtId="0" fontId="8" fillId="5" borderId="0" xfId="0" applyFont="1" applyFill="1" applyAlignment="1">
      <alignment horizontal="right" vertical="top" wrapText="1"/>
    </xf>
    <xf numFmtId="0" fontId="10" fillId="5" borderId="0" xfId="0" applyFont="1" applyFill="1" applyAlignment="1">
      <alignment horizontal="left" vertical="top" wrapText="1"/>
    </xf>
    <xf numFmtId="0" fontId="6" fillId="5" borderId="1" xfId="0" applyFont="1" applyFill="1" applyBorder="1" applyAlignment="1">
      <alignment horizontal="right" vertical="top" wrapText="1"/>
    </xf>
    <xf numFmtId="0" fontId="8" fillId="5" borderId="0" xfId="0" applyFont="1" applyFill="1" applyAlignment="1">
      <alignment horizontal="left" vertical="top" wrapText="1"/>
    </xf>
    <xf numFmtId="0" fontId="13" fillId="0" borderId="3" xfId="1" applyFont="1" applyBorder="1" applyAlignment="1">
      <alignment vertical="center"/>
    </xf>
    <xf numFmtId="0" fontId="13" fillId="6" borderId="3" xfId="2" applyNumberFormat="1" applyFont="1" applyFill="1" applyBorder="1" applyAlignment="1">
      <alignment vertical="center"/>
    </xf>
    <xf numFmtId="4" fontId="8" fillId="5" borderId="0" xfId="0" applyNumberFormat="1" applyFont="1" applyFill="1" applyAlignment="1">
      <alignment horizontal="right" vertical="top" wrapText="1"/>
    </xf>
    <xf numFmtId="0" fontId="12" fillId="0" borderId="2" xfId="1" applyFont="1" applyBorder="1" applyAlignment="1">
      <alignment vertical="center" wrapText="1"/>
    </xf>
    <xf numFmtId="0" fontId="15" fillId="0" borderId="16" xfId="1" applyFont="1" applyBorder="1" applyAlignment="1">
      <alignment vertical="center" wrapText="1"/>
    </xf>
    <xf numFmtId="44" fontId="13" fillId="0" borderId="17" xfId="2" applyFont="1" applyFill="1" applyBorder="1" applyAlignment="1">
      <alignment vertical="center"/>
    </xf>
    <xf numFmtId="0" fontId="14" fillId="0" borderId="17" xfId="1" applyFont="1" applyBorder="1" applyAlignment="1">
      <alignment horizontal="center" vertical="center" wrapText="1"/>
    </xf>
    <xf numFmtId="0" fontId="15" fillId="0" borderId="18" xfId="1" applyFont="1" applyBorder="1" applyAlignment="1">
      <alignment horizontal="center" vertical="center" wrapText="1"/>
    </xf>
    <xf numFmtId="0" fontId="13" fillId="6" borderId="3" xfId="2" applyNumberFormat="1" applyFont="1" applyFill="1" applyBorder="1" applyAlignment="1">
      <alignment vertical="center" wrapText="1"/>
    </xf>
    <xf numFmtId="0" fontId="6" fillId="2" borderId="25" xfId="0" applyFont="1" applyFill="1" applyBorder="1" applyAlignment="1">
      <alignment horizontal="center" vertical="top" wrapText="1"/>
    </xf>
    <xf numFmtId="0" fontId="6" fillId="3" borderId="25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19" fillId="0" borderId="0" xfId="1" applyFont="1" applyAlignment="1">
      <alignment horizontal="center" vertical="center" wrapText="1"/>
    </xf>
    <xf numFmtId="0" fontId="15" fillId="0" borderId="28" xfId="1" applyFont="1" applyBorder="1" applyAlignment="1">
      <alignment vertical="center" wrapText="1"/>
    </xf>
    <xf numFmtId="44" fontId="13" fillId="0" borderId="0" xfId="2" applyFont="1" applyFill="1" applyBorder="1" applyAlignment="1">
      <alignment horizontal="left" vertical="center" wrapText="1"/>
    </xf>
    <xf numFmtId="0" fontId="16" fillId="0" borderId="0" xfId="1" applyFont="1" applyAlignment="1">
      <alignment horizontal="center" wrapText="1"/>
    </xf>
    <xf numFmtId="0" fontId="6" fillId="5" borderId="25" xfId="0" applyFont="1" applyFill="1" applyBorder="1" applyAlignment="1">
      <alignment horizontal="left" vertical="top" wrapText="1"/>
    </xf>
    <xf numFmtId="0" fontId="6" fillId="5" borderId="25" xfId="0" applyFont="1" applyFill="1" applyBorder="1" applyAlignment="1">
      <alignment horizontal="right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0" borderId="0" xfId="6" applyFont="1"/>
    <xf numFmtId="0" fontId="18" fillId="0" borderId="0" xfId="6"/>
    <xf numFmtId="0" fontId="21" fillId="0" borderId="31" xfId="6" applyFont="1" applyBorder="1" applyAlignment="1">
      <alignment horizontal="center" vertical="center"/>
    </xf>
    <xf numFmtId="10" fontId="21" fillId="0" borderId="31" xfId="6" applyNumberFormat="1" applyFont="1" applyBorder="1" applyAlignment="1">
      <alignment horizontal="center" vertical="center"/>
    </xf>
    <xf numFmtId="10" fontId="21" fillId="0" borderId="31" xfId="6" applyNumberFormat="1" applyFont="1" applyBorder="1" applyAlignment="1">
      <alignment horizontal="center" vertical="center" wrapText="1"/>
    </xf>
    <xf numFmtId="0" fontId="21" fillId="0" borderId="31" xfId="6" applyFont="1" applyBorder="1" applyAlignment="1">
      <alignment horizontal="center" vertical="center" wrapText="1"/>
    </xf>
    <xf numFmtId="10" fontId="15" fillId="9" borderId="31" xfId="6" applyNumberFormat="1" applyFont="1" applyFill="1" applyBorder="1" applyAlignment="1">
      <alignment horizontal="center" vertical="center"/>
    </xf>
    <xf numFmtId="0" fontId="25" fillId="0" borderId="0" xfId="6" applyFont="1" applyAlignment="1">
      <alignment horizontal="right" vertical="center"/>
    </xf>
    <xf numFmtId="0" fontId="0" fillId="0" borderId="0" xfId="6" applyFont="1" applyAlignment="1">
      <alignment horizontal="center" vertical="top"/>
    </xf>
    <xf numFmtId="0" fontId="29" fillId="0" borderId="0" xfId="6" applyFont="1" applyAlignment="1">
      <alignment horizontal="center" vertical="top"/>
    </xf>
    <xf numFmtId="10" fontId="21" fillId="10" borderId="31" xfId="6" applyNumberFormat="1" applyFont="1" applyFill="1" applyBorder="1" applyAlignment="1" applyProtection="1">
      <alignment horizontal="center" vertical="center"/>
      <protection locked="0"/>
    </xf>
    <xf numFmtId="0" fontId="21" fillId="9" borderId="39" xfId="6" applyFont="1" applyFill="1" applyBorder="1" applyAlignment="1">
      <alignment horizontal="center" vertical="center" wrapText="1"/>
    </xf>
    <xf numFmtId="0" fontId="21" fillId="9" borderId="3" xfId="6" applyFont="1" applyFill="1" applyBorder="1" applyAlignment="1">
      <alignment vertical="center" wrapText="1"/>
    </xf>
    <xf numFmtId="0" fontId="21" fillId="9" borderId="5" xfId="6" applyFont="1" applyFill="1" applyBorder="1" applyAlignment="1">
      <alignment vertical="center" wrapText="1"/>
    </xf>
    <xf numFmtId="0" fontId="21" fillId="9" borderId="5" xfId="6" applyFont="1" applyFill="1" applyBorder="1" applyAlignment="1">
      <alignment horizontal="right" vertical="center" wrapText="1"/>
    </xf>
    <xf numFmtId="0" fontId="21" fillId="9" borderId="4" xfId="6" applyFont="1" applyFill="1" applyBorder="1" applyAlignment="1">
      <alignment vertical="center" wrapText="1"/>
    </xf>
    <xf numFmtId="0" fontId="18" fillId="0" borderId="0" xfId="6" applyAlignment="1">
      <alignment horizontal="left" vertical="center" wrapText="1"/>
    </xf>
    <xf numFmtId="0" fontId="0" fillId="0" borderId="11" xfId="0" applyBorder="1"/>
    <xf numFmtId="0" fontId="19" fillId="0" borderId="29" xfId="1" applyFont="1" applyBorder="1" applyAlignment="1">
      <alignment horizontal="center" vertical="center" wrapText="1"/>
    </xf>
    <xf numFmtId="44" fontId="14" fillId="0" borderId="47" xfId="2" applyFont="1" applyFill="1" applyBorder="1" applyAlignment="1">
      <alignment vertical="center" wrapText="1"/>
    </xf>
    <xf numFmtId="0" fontId="12" fillId="6" borderId="50" xfId="1" applyFont="1" applyFill="1" applyBorder="1" applyAlignment="1">
      <alignment horizontal="center" vertical="center"/>
    </xf>
    <xf numFmtId="0" fontId="12" fillId="6" borderId="49" xfId="1" applyFont="1" applyFill="1" applyBorder="1" applyAlignment="1">
      <alignment horizontal="center" vertical="center"/>
    </xf>
    <xf numFmtId="44" fontId="14" fillId="0" borderId="51" xfId="2" applyFont="1" applyFill="1" applyBorder="1" applyAlignment="1">
      <alignment horizontal="center" vertical="center" wrapText="1"/>
    </xf>
    <xf numFmtId="0" fontId="12" fillId="6" borderId="52" xfId="1" applyFont="1" applyFill="1" applyBorder="1" applyAlignment="1">
      <alignment horizontal="center" vertical="center"/>
    </xf>
    <xf numFmtId="0" fontId="13" fillId="0" borderId="16" xfId="1" applyFont="1" applyBorder="1" applyAlignment="1">
      <alignment vertical="center"/>
    </xf>
    <xf numFmtId="10" fontId="14" fillId="0" borderId="54" xfId="2" applyNumberFormat="1" applyFont="1" applyFill="1" applyBorder="1" applyAlignment="1">
      <alignment horizontal="center" vertical="center" wrapText="1"/>
    </xf>
    <xf numFmtId="44" fontId="14" fillId="0" borderId="55" xfId="2" applyFont="1" applyFill="1" applyBorder="1" applyAlignment="1">
      <alignment vertical="center" wrapText="1"/>
    </xf>
    <xf numFmtId="44" fontId="13" fillId="0" borderId="29" xfId="2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right" vertical="top" wrapText="1"/>
    </xf>
    <xf numFmtId="4" fontId="10" fillId="5" borderId="0" xfId="0" applyNumberFormat="1" applyFont="1" applyFill="1" applyAlignment="1">
      <alignment horizontal="right" vertical="top" wrapText="1"/>
    </xf>
    <xf numFmtId="0" fontId="15" fillId="13" borderId="0" xfId="1" applyFont="1" applyFill="1" applyAlignment="1">
      <alignment vertical="center" wrapText="1"/>
    </xf>
    <xf numFmtId="44" fontId="13" fillId="13" borderId="0" xfId="2" applyFont="1" applyFill="1" applyBorder="1" applyAlignment="1">
      <alignment horizontal="center" vertical="center" wrapText="1"/>
    </xf>
    <xf numFmtId="0" fontId="35" fillId="0" borderId="2" xfId="21" applyFont="1" applyBorder="1"/>
    <xf numFmtId="0" fontId="33" fillId="16" borderId="2" xfId="21" applyFont="1" applyFill="1" applyBorder="1"/>
    <xf numFmtId="0" fontId="3" fillId="0" borderId="2" xfId="21" applyBorder="1" applyAlignment="1">
      <alignment horizontal="center"/>
    </xf>
    <xf numFmtId="0" fontId="3" fillId="17" borderId="2" xfId="21" applyFill="1" applyBorder="1" applyAlignment="1">
      <alignment horizontal="center"/>
    </xf>
    <xf numFmtId="0" fontId="36" fillId="17" borderId="2" xfId="21" applyFont="1" applyFill="1" applyBorder="1" applyAlignment="1">
      <alignment horizontal="center"/>
    </xf>
    <xf numFmtId="0" fontId="3" fillId="0" borderId="2" xfId="21" applyBorder="1"/>
    <xf numFmtId="0" fontId="33" fillId="16" borderId="2" xfId="21" applyFont="1" applyFill="1" applyBorder="1" applyAlignment="1">
      <alignment wrapText="1"/>
    </xf>
    <xf numFmtId="0" fontId="33" fillId="16" borderId="2" xfId="21" applyFont="1" applyFill="1" applyBorder="1" applyAlignment="1">
      <alignment horizontal="center" vertical="center" wrapText="1"/>
    </xf>
    <xf numFmtId="0" fontId="34" fillId="16" borderId="2" xfId="21" applyFont="1" applyFill="1" applyBorder="1" applyAlignment="1">
      <alignment horizontal="center" vertical="center" wrapText="1"/>
    </xf>
    <xf numFmtId="0" fontId="32" fillId="16" borderId="2" xfId="21" applyFont="1" applyFill="1" applyBorder="1"/>
    <xf numFmtId="0" fontId="32" fillId="16" borderId="2" xfId="21" applyFont="1" applyFill="1" applyBorder="1" applyAlignment="1">
      <alignment horizontal="left" vertical="center"/>
    </xf>
    <xf numFmtId="0" fontId="32" fillId="0" borderId="2" xfId="21" applyFont="1" applyBorder="1" applyAlignment="1">
      <alignment horizontal="left" vertical="center" wrapText="1"/>
    </xf>
    <xf numFmtId="0" fontId="32" fillId="13" borderId="2" xfId="21" applyFont="1" applyFill="1" applyBorder="1" applyAlignment="1">
      <alignment horizontal="center" vertical="center"/>
    </xf>
    <xf numFmtId="166" fontId="32" fillId="17" borderId="2" xfId="22" applyFont="1" applyFill="1" applyBorder="1" applyAlignment="1">
      <alignment vertical="center"/>
    </xf>
    <xf numFmtId="2" fontId="3" fillId="0" borderId="2" xfId="21" applyNumberFormat="1" applyBorder="1" applyAlignment="1">
      <alignment vertical="center"/>
    </xf>
    <xf numFmtId="166" fontId="3" fillId="0" borderId="2" xfId="22" applyFont="1" applyFill="1" applyBorder="1" applyAlignment="1">
      <alignment horizontal="center" vertical="center"/>
    </xf>
    <xf numFmtId="169" fontId="3" fillId="0" borderId="2" xfId="21" applyNumberFormat="1" applyBorder="1" applyAlignment="1">
      <alignment vertical="center"/>
    </xf>
    <xf numFmtId="166" fontId="3" fillId="0" borderId="2" xfId="22" applyFont="1" applyFill="1" applyBorder="1" applyAlignment="1">
      <alignment vertical="center"/>
    </xf>
    <xf numFmtId="0" fontId="37" fillId="17" borderId="2" xfId="21" applyFont="1" applyFill="1" applyBorder="1" applyAlignment="1">
      <alignment vertical="center"/>
    </xf>
    <xf numFmtId="0" fontId="3" fillId="0" borderId="2" xfId="21" applyBorder="1" applyAlignment="1">
      <alignment vertical="center"/>
    </xf>
    <xf numFmtId="2" fontId="37" fillId="17" borderId="2" xfId="21" applyNumberFormat="1" applyFont="1" applyFill="1" applyBorder="1" applyAlignment="1">
      <alignment vertical="center"/>
    </xf>
    <xf numFmtId="0" fontId="0" fillId="18" borderId="0" xfId="0" applyFill="1"/>
    <xf numFmtId="0" fontId="12" fillId="6" borderId="3" xfId="0" applyFont="1" applyFill="1" applyBorder="1" applyAlignment="1">
      <alignment horizontal="center" vertical="center"/>
    </xf>
    <xf numFmtId="0" fontId="39" fillId="19" borderId="67" xfId="20" applyFont="1" applyFill="1" applyBorder="1" applyAlignment="1">
      <alignment horizontal="center" vertical="center" wrapText="1"/>
    </xf>
    <xf numFmtId="0" fontId="24" fillId="0" borderId="67" xfId="20" applyFont="1" applyBorder="1" applyAlignment="1">
      <alignment horizontal="center" vertical="center" wrapText="1"/>
    </xf>
    <xf numFmtId="0" fontId="24" fillId="0" borderId="67" xfId="20" applyFont="1" applyBorder="1" applyAlignment="1">
      <alignment horizontal="left" vertical="center" wrapText="1"/>
    </xf>
    <xf numFmtId="10" fontId="40" fillId="0" borderId="67" xfId="20" applyNumberFormat="1" applyFont="1" applyBorder="1" applyAlignment="1">
      <alignment horizontal="right" vertical="center" shrinkToFit="1"/>
    </xf>
    <xf numFmtId="0" fontId="39" fillId="6" borderId="67" xfId="20" applyFont="1" applyFill="1" applyBorder="1" applyAlignment="1">
      <alignment horizontal="center" vertical="center" wrapText="1"/>
    </xf>
    <xf numFmtId="10" fontId="41" fillId="6" borderId="67" xfId="20" applyNumberFormat="1" applyFont="1" applyFill="1" applyBorder="1" applyAlignment="1">
      <alignment horizontal="right" vertical="center" shrinkToFit="1"/>
    </xf>
    <xf numFmtId="0" fontId="39" fillId="0" borderId="68" xfId="20" applyFont="1" applyBorder="1" applyAlignment="1">
      <alignment horizontal="center" vertical="center" wrapText="1"/>
    </xf>
    <xf numFmtId="0" fontId="39" fillId="0" borderId="69" xfId="20" applyFont="1" applyBorder="1" applyAlignment="1">
      <alignment horizontal="center" vertical="center" wrapText="1"/>
    </xf>
    <xf numFmtId="10" fontId="41" fillId="0" borderId="69" xfId="20" applyNumberFormat="1" applyFont="1" applyBorder="1" applyAlignment="1">
      <alignment horizontal="right" vertical="center" shrinkToFit="1"/>
    </xf>
    <xf numFmtId="10" fontId="41" fillId="0" borderId="70" xfId="20" applyNumberFormat="1" applyFont="1" applyBorder="1" applyAlignment="1">
      <alignment horizontal="right" vertical="center" shrinkToFit="1"/>
    </xf>
    <xf numFmtId="0" fontId="24" fillId="0" borderId="67" xfId="20" applyFont="1" applyBorder="1" applyAlignment="1">
      <alignment horizontal="right" vertical="center" wrapText="1"/>
    </xf>
    <xf numFmtId="0" fontId="24" fillId="0" borderId="71" xfId="20" applyFont="1" applyBorder="1" applyAlignment="1">
      <alignment horizontal="center" vertical="center" wrapText="1"/>
    </xf>
    <xf numFmtId="0" fontId="24" fillId="0" borderId="71" xfId="20" applyFont="1" applyBorder="1" applyAlignment="1">
      <alignment horizontal="left" vertical="center" wrapText="1"/>
    </xf>
    <xf numFmtId="10" fontId="40" fillId="0" borderId="71" xfId="20" applyNumberFormat="1" applyFont="1" applyBorder="1" applyAlignment="1">
      <alignment horizontal="right" vertical="center" shrinkToFit="1"/>
    </xf>
    <xf numFmtId="0" fontId="39" fillId="6" borderId="2" xfId="20" applyFont="1" applyFill="1" applyBorder="1" applyAlignment="1">
      <alignment horizontal="center" vertical="center" wrapText="1"/>
    </xf>
    <xf numFmtId="10" fontId="41" fillId="6" borderId="2" xfId="20" applyNumberFormat="1" applyFont="1" applyFill="1" applyBorder="1" applyAlignment="1">
      <alignment horizontal="right" vertical="center" shrinkToFit="1"/>
    </xf>
    <xf numFmtId="0" fontId="39" fillId="0" borderId="0" xfId="20" applyFont="1" applyAlignment="1">
      <alignment horizontal="center" vertical="center" wrapText="1"/>
    </xf>
    <xf numFmtId="10" fontId="41" fillId="8" borderId="73" xfId="20" applyNumberFormat="1" applyFont="1" applyFill="1" applyBorder="1" applyAlignment="1">
      <alignment horizontal="right" vertical="center" shrinkToFit="1"/>
    </xf>
    <xf numFmtId="10" fontId="41" fillId="8" borderId="74" xfId="20" applyNumberFormat="1" applyFont="1" applyFill="1" applyBorder="1" applyAlignment="1">
      <alignment horizontal="right" vertical="center" shrinkToFit="1"/>
    </xf>
    <xf numFmtId="0" fontId="6" fillId="5" borderId="1" xfId="0" applyFont="1" applyFill="1" applyBorder="1" applyAlignment="1">
      <alignment horizontal="left" vertical="top" wrapText="1"/>
    </xf>
    <xf numFmtId="0" fontId="10" fillId="15" borderId="1" xfId="0" applyFont="1" applyFill="1" applyBorder="1" applyAlignment="1">
      <alignment horizontal="left" vertical="top" wrapText="1"/>
    </xf>
    <xf numFmtId="0" fontId="10" fillId="14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center" vertical="top" wrapText="1"/>
    </xf>
    <xf numFmtId="0" fontId="6" fillId="5" borderId="75" xfId="0" applyFont="1" applyFill="1" applyBorder="1" applyAlignment="1">
      <alignment horizontal="left" vertical="top" wrapText="1"/>
    </xf>
    <xf numFmtId="0" fontId="6" fillId="5" borderId="75" xfId="0" applyFont="1" applyFill="1" applyBorder="1" applyAlignment="1">
      <alignment horizontal="right" vertical="top" wrapText="1"/>
    </xf>
    <xf numFmtId="0" fontId="6" fillId="5" borderId="75" xfId="0" applyFont="1" applyFill="1" applyBorder="1" applyAlignment="1">
      <alignment horizontal="center" vertical="top" wrapText="1"/>
    </xf>
    <xf numFmtId="0" fontId="42" fillId="13" borderId="76" xfId="0" applyFont="1" applyFill="1" applyBorder="1" applyAlignment="1">
      <alignment horizontal="left" vertical="top" wrapText="1"/>
    </xf>
    <xf numFmtId="4" fontId="7" fillId="6" borderId="1" xfId="0" applyNumberFormat="1" applyFont="1" applyFill="1" applyBorder="1" applyAlignment="1">
      <alignment horizontal="right" vertical="top" wrapText="1"/>
    </xf>
    <xf numFmtId="0" fontId="10" fillId="14" borderId="1" xfId="0" applyFont="1" applyFill="1" applyBorder="1" applyAlignment="1">
      <alignment horizontal="right" vertical="top" wrapText="1"/>
    </xf>
    <xf numFmtId="0" fontId="10" fillId="14" borderId="1" xfId="0" applyFont="1" applyFill="1" applyBorder="1" applyAlignment="1">
      <alignment horizontal="center" vertical="top" wrapText="1"/>
    </xf>
    <xf numFmtId="4" fontId="10" fillId="14" borderId="1" xfId="0" applyNumberFormat="1" applyFont="1" applyFill="1" applyBorder="1" applyAlignment="1">
      <alignment horizontal="right" vertical="top" wrapText="1"/>
    </xf>
    <xf numFmtId="0" fontId="10" fillId="15" borderId="1" xfId="0" applyFont="1" applyFill="1" applyBorder="1" applyAlignment="1">
      <alignment horizontal="right" vertical="top" wrapText="1"/>
    </xf>
    <xf numFmtId="0" fontId="10" fillId="15" borderId="1" xfId="0" applyFont="1" applyFill="1" applyBorder="1" applyAlignment="1">
      <alignment horizontal="center" vertical="top" wrapText="1"/>
    </xf>
    <xf numFmtId="4" fontId="10" fillId="15" borderId="1" xfId="0" applyNumberFormat="1" applyFont="1" applyFill="1" applyBorder="1" applyAlignment="1">
      <alignment horizontal="right" vertical="top" wrapText="1"/>
    </xf>
    <xf numFmtId="0" fontId="6" fillId="5" borderId="46" xfId="0" applyFont="1" applyFill="1" applyBorder="1" applyAlignment="1">
      <alignment horizontal="left" vertical="top" wrapText="1"/>
    </xf>
    <xf numFmtId="0" fontId="6" fillId="5" borderId="82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center" vertical="top" wrapText="1"/>
    </xf>
    <xf numFmtId="0" fontId="42" fillId="13" borderId="0" xfId="0" applyFont="1" applyFill="1" applyAlignment="1">
      <alignment horizontal="left" vertical="top" wrapText="1"/>
    </xf>
    <xf numFmtId="0" fontId="42" fillId="13" borderId="83" xfId="0" applyFont="1" applyFill="1" applyBorder="1" applyAlignment="1">
      <alignment horizontal="left" vertical="top" wrapText="1"/>
    </xf>
    <xf numFmtId="0" fontId="42" fillId="13" borderId="84" xfId="0" applyFont="1" applyFill="1" applyBorder="1" applyAlignment="1">
      <alignment horizontal="left" vertical="top" wrapText="1"/>
    </xf>
    <xf numFmtId="0" fontId="42" fillId="13" borderId="86" xfId="0" applyFont="1" applyFill="1" applyBorder="1" applyAlignment="1">
      <alignment horizontal="left" vertical="center" wrapText="1"/>
    </xf>
    <xf numFmtId="0" fontId="0" fillId="5" borderId="0" xfId="0" applyFill="1" applyAlignment="1">
      <alignment wrapText="1"/>
    </xf>
    <xf numFmtId="44" fontId="44" fillId="6" borderId="2" xfId="24" applyFont="1" applyFill="1" applyBorder="1" applyAlignment="1">
      <alignment horizontal="left" vertical="center"/>
    </xf>
    <xf numFmtId="44" fontId="44" fillId="0" borderId="2" xfId="0" applyNumberFormat="1" applyFont="1" applyBorder="1" applyAlignment="1">
      <alignment vertical="center"/>
    </xf>
    <xf numFmtId="44" fontId="44" fillId="6" borderId="2" xfId="24" applyFont="1" applyFill="1" applyBorder="1" applyAlignment="1">
      <alignment vertical="center"/>
    </xf>
    <xf numFmtId="44" fontId="45" fillId="0" borderId="3" xfId="24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22" fillId="6" borderId="2" xfId="0" applyFont="1" applyFill="1" applyBorder="1" applyAlignment="1">
      <alignment vertical="center" wrapText="1"/>
    </xf>
    <xf numFmtId="0" fontId="48" fillId="6" borderId="2" xfId="1" applyFont="1" applyFill="1" applyBorder="1" applyAlignment="1">
      <alignment horizontal="center" vertical="center"/>
    </xf>
    <xf numFmtId="44" fontId="49" fillId="0" borderId="2" xfId="2" applyFont="1" applyFill="1" applyBorder="1" applyAlignment="1">
      <alignment horizontal="center" vertical="center" wrapText="1"/>
    </xf>
    <xf numFmtId="10" fontId="49" fillId="0" borderId="2" xfId="2" applyNumberFormat="1" applyFont="1" applyFill="1" applyBorder="1" applyAlignment="1">
      <alignment horizontal="center" vertical="center" wrapText="1"/>
    </xf>
    <xf numFmtId="0" fontId="48" fillId="6" borderId="2" xfId="1" applyFont="1" applyFill="1" applyBorder="1" applyAlignment="1">
      <alignment vertical="center"/>
    </xf>
    <xf numFmtId="0" fontId="48" fillId="0" borderId="2" xfId="1" applyFont="1" applyBorder="1" applyAlignment="1">
      <alignment vertical="center"/>
    </xf>
    <xf numFmtId="0" fontId="48" fillId="0" borderId="2" xfId="1" applyFont="1" applyBorder="1" applyAlignment="1">
      <alignment vertical="center" wrapText="1"/>
    </xf>
    <xf numFmtId="0" fontId="50" fillId="6" borderId="2" xfId="1" applyFont="1" applyFill="1" applyBorder="1" applyAlignment="1">
      <alignment vertical="center" wrapText="1"/>
    </xf>
    <xf numFmtId="0" fontId="12" fillId="13" borderId="53" xfId="1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left" vertical="top" wrapText="1"/>
    </xf>
    <xf numFmtId="0" fontId="0" fillId="8" borderId="0" xfId="0" applyFill="1"/>
    <xf numFmtId="0" fontId="0" fillId="13" borderId="0" xfId="0" applyFill="1"/>
    <xf numFmtId="168" fontId="10" fillId="14" borderId="1" xfId="0" applyNumberFormat="1" applyFont="1" applyFill="1" applyBorder="1" applyAlignment="1">
      <alignment horizontal="right" vertical="top" wrapText="1"/>
    </xf>
    <xf numFmtId="168" fontId="10" fillId="15" borderId="1" xfId="0" applyNumberFormat="1" applyFont="1" applyFill="1" applyBorder="1" applyAlignment="1">
      <alignment horizontal="right" vertical="top" wrapText="1"/>
    </xf>
    <xf numFmtId="0" fontId="7" fillId="7" borderId="78" xfId="0" applyFont="1" applyFill="1" applyBorder="1" applyAlignment="1">
      <alignment horizontal="left" vertical="center" wrapText="1"/>
    </xf>
    <xf numFmtId="0" fontId="7" fillId="7" borderId="85" xfId="0" applyFont="1" applyFill="1" applyBorder="1" applyAlignment="1">
      <alignment horizontal="left" vertical="center" wrapText="1"/>
    </xf>
    <xf numFmtId="0" fontId="7" fillId="20" borderId="1" xfId="0" applyFont="1" applyFill="1" applyBorder="1" applyAlignment="1">
      <alignment horizontal="left" vertical="top" wrapText="1"/>
    </xf>
    <xf numFmtId="0" fontId="7" fillId="20" borderId="1" xfId="0" applyFont="1" applyFill="1" applyBorder="1" applyAlignment="1">
      <alignment horizontal="center" vertical="top" wrapText="1"/>
    </xf>
    <xf numFmtId="0" fontId="7" fillId="20" borderId="1" xfId="0" applyFont="1" applyFill="1" applyBorder="1" applyAlignment="1">
      <alignment horizontal="right" vertical="top" wrapText="1"/>
    </xf>
    <xf numFmtId="0" fontId="9" fillId="5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right" vertical="top" wrapText="1"/>
    </xf>
    <xf numFmtId="0" fontId="0" fillId="5" borderId="92" xfId="0" applyFill="1" applyBorder="1" applyAlignment="1">
      <alignment wrapText="1"/>
    </xf>
    <xf numFmtId="168" fontId="9" fillId="5" borderId="1" xfId="0" applyNumberFormat="1" applyFont="1" applyFill="1" applyBorder="1" applyAlignment="1">
      <alignment horizontal="right" vertical="top" wrapText="1"/>
    </xf>
    <xf numFmtId="4" fontId="9" fillId="5" borderId="1" xfId="0" applyNumberFormat="1" applyFont="1" applyFill="1" applyBorder="1" applyAlignment="1">
      <alignment horizontal="right" vertical="top" wrapText="1"/>
    </xf>
    <xf numFmtId="0" fontId="9" fillId="5" borderId="56" xfId="0" applyFont="1" applyFill="1" applyBorder="1" applyAlignment="1">
      <alignment horizontal="left" vertical="top" wrapText="1"/>
    </xf>
    <xf numFmtId="4" fontId="7" fillId="20" borderId="1" xfId="0" applyNumberFormat="1" applyFont="1" applyFill="1" applyBorder="1" applyAlignment="1">
      <alignment horizontal="right" vertical="top" wrapText="1"/>
    </xf>
    <xf numFmtId="164" fontId="7" fillId="20" borderId="1" xfId="0" applyNumberFormat="1" applyFont="1" applyFill="1" applyBorder="1" applyAlignment="1">
      <alignment horizontal="right" vertical="top" wrapText="1"/>
    </xf>
    <xf numFmtId="164" fontId="9" fillId="5" borderId="1" xfId="0" applyNumberFormat="1" applyFont="1" applyFill="1" applyBorder="1" applyAlignment="1">
      <alignment horizontal="right" vertical="top" wrapText="1"/>
    </xf>
    <xf numFmtId="0" fontId="32" fillId="13" borderId="2" xfId="21" applyFont="1" applyFill="1" applyBorder="1" applyAlignment="1">
      <alignment horizontal="center" vertical="center" wrapText="1"/>
    </xf>
    <xf numFmtId="0" fontId="32" fillId="13" borderId="2" xfId="21" applyFont="1" applyFill="1" applyBorder="1" applyAlignment="1">
      <alignment horizontal="left" vertical="center" wrapText="1"/>
    </xf>
    <xf numFmtId="0" fontId="32" fillId="18" borderId="2" xfId="21" applyFont="1" applyFill="1" applyBorder="1" applyAlignment="1">
      <alignment horizontal="left" vertical="center" wrapText="1"/>
    </xf>
    <xf numFmtId="0" fontId="10" fillId="13" borderId="0" xfId="0" applyFont="1" applyFill="1" applyAlignment="1">
      <alignment horizontal="left" vertical="top" wrapText="1"/>
    </xf>
    <xf numFmtId="0" fontId="22" fillId="8" borderId="95" xfId="0" applyFont="1" applyFill="1" applyBorder="1" applyAlignment="1">
      <alignment horizontal="center" vertical="center" wrapText="1"/>
    </xf>
    <xf numFmtId="0" fontId="10" fillId="13" borderId="9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 vertical="top" wrapText="1"/>
    </xf>
    <xf numFmtId="0" fontId="0" fillId="5" borderId="92" xfId="0" applyFill="1" applyBorder="1" applyAlignment="1">
      <alignment horizontal="center" wrapText="1"/>
    </xf>
    <xf numFmtId="0" fontId="0" fillId="5" borderId="0" xfId="0" applyFill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2" fillId="13" borderId="23" xfId="1" applyFont="1" applyFill="1" applyBorder="1" applyAlignment="1">
      <alignment horizontal="center" vertical="center"/>
    </xf>
    <xf numFmtId="0" fontId="12" fillId="13" borderId="24" xfId="1" applyFont="1" applyFill="1" applyBorder="1" applyAlignment="1">
      <alignment horizontal="center" vertical="center"/>
    </xf>
    <xf numFmtId="0" fontId="16" fillId="6" borderId="13" xfId="1" applyFont="1" applyFill="1" applyBorder="1" applyAlignment="1">
      <alignment horizontal="center" vertical="center" wrapText="1"/>
    </xf>
    <xf numFmtId="0" fontId="17" fillId="6" borderId="14" xfId="1" applyFont="1" applyFill="1" applyBorder="1" applyAlignment="1">
      <alignment vertical="center"/>
    </xf>
    <xf numFmtId="0" fontId="17" fillId="6" borderId="15" xfId="1" applyFont="1" applyFill="1" applyBorder="1" applyAlignment="1">
      <alignment vertical="center"/>
    </xf>
    <xf numFmtId="0" fontId="12" fillId="6" borderId="19" xfId="1" applyFont="1" applyFill="1" applyBorder="1" applyAlignment="1">
      <alignment horizontal="center" vertical="center"/>
    </xf>
    <xf numFmtId="0" fontId="12" fillId="6" borderId="20" xfId="1" applyFont="1" applyFill="1" applyBorder="1" applyAlignment="1">
      <alignment horizontal="center" vertical="center"/>
    </xf>
    <xf numFmtId="44" fontId="14" fillId="0" borderId="21" xfId="2" applyFont="1" applyFill="1" applyBorder="1" applyAlignment="1">
      <alignment horizontal="center" vertical="center" wrapText="1"/>
    </xf>
    <xf numFmtId="44" fontId="14" fillId="0" borderId="22" xfId="2" applyFont="1" applyFill="1" applyBorder="1" applyAlignment="1">
      <alignment horizontal="center" vertical="center" wrapText="1"/>
    </xf>
    <xf numFmtId="10" fontId="14" fillId="0" borderId="58" xfId="2" applyNumberFormat="1" applyFont="1" applyFill="1" applyBorder="1" applyAlignment="1">
      <alignment horizontal="center" vertical="center" wrapText="1"/>
    </xf>
    <xf numFmtId="44" fontId="14" fillId="0" borderId="59" xfId="2" applyFont="1" applyFill="1" applyBorder="1" applyAlignment="1">
      <alignment horizontal="center" vertical="center" wrapText="1"/>
    </xf>
    <xf numFmtId="44" fontId="13" fillId="6" borderId="2" xfId="2" applyFont="1" applyFill="1" applyBorder="1" applyAlignment="1">
      <alignment horizontal="left" vertical="center" wrapText="1"/>
    </xf>
    <xf numFmtId="0" fontId="10" fillId="14" borderId="1" xfId="0" applyFont="1" applyFill="1" applyBorder="1" applyAlignment="1">
      <alignment horizontal="left" vertical="top" wrapText="1"/>
    </xf>
    <xf numFmtId="0" fontId="10" fillId="5" borderId="0" xfId="0" applyFont="1" applyFill="1" applyAlignment="1">
      <alignment horizontal="right" vertical="top" wrapText="1"/>
    </xf>
    <xf numFmtId="0" fontId="8" fillId="5" borderId="0" xfId="0" applyFont="1" applyFill="1" applyAlignment="1">
      <alignment horizontal="left" vertical="top" wrapText="1"/>
    </xf>
    <xf numFmtId="0" fontId="10" fillId="18" borderId="0" xfId="0" applyFont="1" applyFill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9" fillId="5" borderId="1" xfId="0" applyFont="1" applyFill="1" applyBorder="1" applyAlignment="1">
      <alignment horizontal="left" vertical="top" wrapText="1"/>
    </xf>
    <xf numFmtId="0" fontId="10" fillId="15" borderId="1" xfId="0" applyFont="1" applyFill="1" applyBorder="1" applyAlignment="1">
      <alignment horizontal="left" vertical="top" wrapText="1"/>
    </xf>
    <xf numFmtId="0" fontId="6" fillId="5" borderId="0" xfId="0" applyFont="1" applyFill="1" applyAlignment="1">
      <alignment horizontal="center" wrapText="1"/>
    </xf>
    <xf numFmtId="0" fontId="0" fillId="0" borderId="0" xfId="0"/>
    <xf numFmtId="0" fontId="12" fillId="6" borderId="57" xfId="1" applyFont="1" applyFill="1" applyBorder="1" applyAlignment="1">
      <alignment horizontal="center" vertical="center"/>
    </xf>
    <xf numFmtId="44" fontId="14" fillId="0" borderId="18" xfId="2" applyFont="1" applyFill="1" applyBorder="1" applyAlignment="1">
      <alignment horizontal="center" vertical="center" wrapText="1"/>
    </xf>
    <xf numFmtId="44" fontId="14" fillId="0" borderId="16" xfId="2" applyFont="1" applyFill="1" applyBorder="1" applyAlignment="1">
      <alignment horizontal="center" vertical="center" wrapText="1"/>
    </xf>
    <xf numFmtId="0" fontId="12" fillId="6" borderId="61" xfId="1" applyFont="1" applyFill="1" applyBorder="1" applyAlignment="1">
      <alignment horizontal="center" vertical="center"/>
    </xf>
    <xf numFmtId="0" fontId="12" fillId="6" borderId="62" xfId="1" applyFont="1" applyFill="1" applyBorder="1" applyAlignment="1">
      <alignment horizontal="center" vertical="center"/>
    </xf>
    <xf numFmtId="10" fontId="14" fillId="0" borderId="65" xfId="2" applyNumberFormat="1" applyFont="1" applyFill="1" applyBorder="1" applyAlignment="1">
      <alignment horizontal="center" vertical="center" wrapText="1"/>
    </xf>
    <xf numFmtId="44" fontId="14" fillId="0" borderId="65" xfId="2" applyFont="1" applyFill="1" applyBorder="1" applyAlignment="1">
      <alignment horizontal="center" vertical="center" wrapText="1"/>
    </xf>
    <xf numFmtId="0" fontId="13" fillId="0" borderId="65" xfId="1" applyFont="1" applyBorder="1" applyAlignment="1">
      <alignment horizontal="left" vertical="center"/>
    </xf>
    <xf numFmtId="0" fontId="13" fillId="6" borderId="2" xfId="2" applyNumberFormat="1" applyFont="1" applyFill="1" applyBorder="1" applyAlignment="1">
      <alignment horizontal="left" vertical="center"/>
    </xf>
    <xf numFmtId="0" fontId="13" fillId="0" borderId="2" xfId="1" applyFont="1" applyBorder="1" applyAlignment="1">
      <alignment horizontal="left" vertical="center"/>
    </xf>
    <xf numFmtId="0" fontId="13" fillId="6" borderId="2" xfId="2" applyNumberFormat="1" applyFont="1" applyFill="1" applyBorder="1" applyAlignment="1">
      <alignment horizontal="left" vertical="center" wrapText="1"/>
    </xf>
    <xf numFmtId="0" fontId="12" fillId="0" borderId="28" xfId="1" applyFont="1" applyBorder="1" applyAlignment="1">
      <alignment horizontal="center" wrapText="1"/>
    </xf>
    <xf numFmtId="0" fontId="12" fillId="0" borderId="0" xfId="1" applyFont="1" applyAlignment="1">
      <alignment horizontal="center" wrapText="1"/>
    </xf>
    <xf numFmtId="0" fontId="12" fillId="0" borderId="6" xfId="1" applyFont="1" applyBorder="1" applyAlignment="1">
      <alignment horizontal="center" wrapText="1"/>
    </xf>
    <xf numFmtId="0" fontId="12" fillId="0" borderId="7" xfId="1" applyFont="1" applyBorder="1" applyAlignment="1">
      <alignment horizontal="center" wrapText="1"/>
    </xf>
    <xf numFmtId="0" fontId="10" fillId="13" borderId="0" xfId="0" applyFont="1" applyFill="1" applyAlignment="1">
      <alignment horizontal="left" vertical="center" wrapText="1"/>
    </xf>
    <xf numFmtId="0" fontId="22" fillId="8" borderId="95" xfId="0" applyFont="1" applyFill="1" applyBorder="1" applyAlignment="1">
      <alignment horizontal="center" vertical="center" wrapText="1"/>
    </xf>
    <xf numFmtId="0" fontId="10" fillId="13" borderId="95" xfId="0" applyFont="1" applyFill="1" applyBorder="1" applyAlignment="1">
      <alignment horizontal="center" vertical="top" wrapText="1"/>
    </xf>
    <xf numFmtId="0" fontId="10" fillId="13" borderId="95" xfId="0" applyFont="1" applyFill="1" applyBorder="1" applyAlignment="1">
      <alignment horizontal="left" vertical="center" wrapText="1"/>
    </xf>
    <xf numFmtId="0" fontId="22" fillId="13" borderId="95" xfId="0" applyFont="1" applyFill="1" applyBorder="1" applyAlignment="1">
      <alignment horizontal="center" vertical="center" wrapText="1"/>
    </xf>
    <xf numFmtId="0" fontId="6" fillId="7" borderId="28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10" fillId="5" borderId="94" xfId="0" applyFont="1" applyFill="1" applyBorder="1" applyAlignment="1">
      <alignment horizontal="right" vertical="top" wrapText="1"/>
    </xf>
    <xf numFmtId="0" fontId="15" fillId="6" borderId="87" xfId="0" applyFont="1" applyFill="1" applyBorder="1" applyAlignment="1">
      <alignment horizontal="center" vertical="center"/>
    </xf>
    <xf numFmtId="0" fontId="9" fillId="13" borderId="0" xfId="0" applyFont="1" applyFill="1" applyAlignment="1">
      <alignment horizontal="center" vertical="center" wrapText="1"/>
    </xf>
    <xf numFmtId="0" fontId="9" fillId="13" borderId="91" xfId="0" applyFont="1" applyFill="1" applyBorder="1" applyAlignment="1">
      <alignment horizontal="center" vertical="center" wrapText="1"/>
    </xf>
    <xf numFmtId="0" fontId="15" fillId="0" borderId="88" xfId="0" applyFont="1" applyBorder="1" applyAlignment="1">
      <alignment horizontal="center" vertical="center"/>
    </xf>
    <xf numFmtId="0" fontId="15" fillId="0" borderId="89" xfId="0" applyFont="1" applyBorder="1" applyAlignment="1">
      <alignment horizontal="center" vertical="center"/>
    </xf>
    <xf numFmtId="44" fontId="21" fillId="5" borderId="88" xfId="126" applyFont="1" applyFill="1" applyBorder="1" applyAlignment="1">
      <alignment horizontal="center" vertical="center" wrapText="1"/>
    </xf>
    <xf numFmtId="44" fontId="21" fillId="5" borderId="90" xfId="126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9" fillId="0" borderId="41" xfId="1" applyFont="1" applyBorder="1" applyAlignment="1">
      <alignment horizontal="center" vertical="center" wrapText="1"/>
    </xf>
    <xf numFmtId="0" fontId="19" fillId="0" borderId="42" xfId="1" applyFont="1" applyBorder="1" applyAlignment="1">
      <alignment horizontal="center" vertical="center" wrapText="1"/>
    </xf>
    <xf numFmtId="0" fontId="16" fillId="6" borderId="14" xfId="1" applyFont="1" applyFill="1" applyBorder="1" applyAlignment="1">
      <alignment horizontal="center" vertical="center" wrapText="1"/>
    </xf>
    <xf numFmtId="0" fontId="16" fillId="6" borderId="15" xfId="1" applyFont="1" applyFill="1" applyBorder="1" applyAlignment="1">
      <alignment horizontal="center" vertical="center" wrapText="1"/>
    </xf>
    <xf numFmtId="0" fontId="13" fillId="0" borderId="16" xfId="1" applyFont="1" applyBorder="1" applyAlignment="1">
      <alignment horizontal="left" vertical="center"/>
    </xf>
    <xf numFmtId="0" fontId="13" fillId="0" borderId="17" xfId="1" applyFont="1" applyBorder="1" applyAlignment="1">
      <alignment horizontal="left" vertical="center"/>
    </xf>
    <xf numFmtId="0" fontId="13" fillId="6" borderId="3" xfId="2" applyNumberFormat="1" applyFont="1" applyFill="1" applyBorder="1" applyAlignment="1">
      <alignment horizontal="left" vertical="center" wrapText="1"/>
    </xf>
    <xf numFmtId="0" fontId="13" fillId="0" borderId="3" xfId="1" applyFont="1" applyBorder="1" applyAlignment="1">
      <alignment horizontal="left" vertical="center"/>
    </xf>
    <xf numFmtId="0" fontId="13" fillId="6" borderId="3" xfId="2" applyNumberFormat="1" applyFont="1" applyFill="1" applyBorder="1" applyAlignment="1">
      <alignment horizontal="left" vertical="center"/>
    </xf>
    <xf numFmtId="0" fontId="13" fillId="6" borderId="5" xfId="2" applyNumberFormat="1" applyFont="1" applyFill="1" applyBorder="1" applyAlignment="1">
      <alignment horizontal="left" vertical="center"/>
    </xf>
    <xf numFmtId="0" fontId="13" fillId="6" borderId="48" xfId="2" applyNumberFormat="1" applyFont="1" applyFill="1" applyBorder="1" applyAlignment="1">
      <alignment horizontal="left" vertical="center"/>
    </xf>
    <xf numFmtId="0" fontId="7" fillId="7" borderId="81" xfId="0" applyFont="1" applyFill="1" applyBorder="1" applyAlignment="1">
      <alignment horizontal="left" vertical="center" wrapText="1"/>
    </xf>
    <xf numFmtId="0" fontId="7" fillId="7" borderId="79" xfId="0" applyFont="1" applyFill="1" applyBorder="1" applyAlignment="1">
      <alignment horizontal="left" vertical="center" wrapText="1"/>
    </xf>
    <xf numFmtId="0" fontId="43" fillId="21" borderId="77" xfId="0" applyFont="1" applyFill="1" applyBorder="1" applyAlignment="1">
      <alignment horizontal="center" vertical="center"/>
    </xf>
    <xf numFmtId="0" fontId="21" fillId="21" borderId="77" xfId="0" applyFont="1" applyFill="1" applyBorder="1" applyAlignment="1">
      <alignment horizontal="center" vertical="center"/>
    </xf>
    <xf numFmtId="0" fontId="15" fillId="6" borderId="80" xfId="0" applyFont="1" applyFill="1" applyBorder="1" applyAlignment="1">
      <alignment horizontal="center" vertical="center"/>
    </xf>
    <xf numFmtId="0" fontId="12" fillId="13" borderId="65" xfId="0" applyFont="1" applyFill="1" applyBorder="1" applyAlignment="1">
      <alignment horizontal="center" vertical="center"/>
    </xf>
    <xf numFmtId="0" fontId="12" fillId="13" borderId="66" xfId="0" applyFont="1" applyFill="1" applyBorder="1" applyAlignment="1">
      <alignment horizontal="center" vertical="center"/>
    </xf>
    <xf numFmtId="0" fontId="12" fillId="13" borderId="63" xfId="0" applyFont="1" applyFill="1" applyBorder="1" applyAlignment="1">
      <alignment horizontal="center" vertical="center"/>
    </xf>
    <xf numFmtId="0" fontId="39" fillId="8" borderId="13" xfId="20" applyFont="1" applyFill="1" applyBorder="1" applyAlignment="1">
      <alignment horizontal="center" vertical="center" wrapText="1"/>
    </xf>
    <xf numFmtId="0" fontId="39" fillId="8" borderId="72" xfId="20" applyFont="1" applyFill="1" applyBorder="1" applyAlignment="1">
      <alignment horizontal="center" vertical="center" wrapText="1"/>
    </xf>
    <xf numFmtId="0" fontId="16" fillId="7" borderId="13" xfId="32" applyFont="1" applyFill="1" applyBorder="1" applyAlignment="1">
      <alignment horizontal="center" vertical="center" wrapText="1"/>
    </xf>
    <xf numFmtId="0" fontId="16" fillId="7" borderId="14" xfId="32" applyFont="1" applyFill="1" applyBorder="1" applyAlignment="1">
      <alignment horizontal="center" vertical="center" wrapText="1"/>
    </xf>
    <xf numFmtId="0" fontId="16" fillId="7" borderId="15" xfId="32" applyFont="1" applyFill="1" applyBorder="1" applyAlignment="1">
      <alignment horizontal="center" vertical="center" wrapText="1"/>
    </xf>
    <xf numFmtId="0" fontId="39" fillId="13" borderId="68" xfId="20" applyFont="1" applyFill="1" applyBorder="1" applyAlignment="1">
      <alignment horizontal="center" vertical="center" wrapText="1"/>
    </xf>
    <xf numFmtId="0" fontId="39" fillId="13" borderId="69" xfId="20" applyFont="1" applyFill="1" applyBorder="1" applyAlignment="1">
      <alignment horizontal="center" vertical="center" wrapText="1"/>
    </xf>
    <xf numFmtId="0" fontId="39" fillId="13" borderId="70" xfId="20" applyFont="1" applyFill="1" applyBorder="1" applyAlignment="1">
      <alignment horizontal="center" vertical="center" wrapText="1"/>
    </xf>
    <xf numFmtId="0" fontId="27" fillId="0" borderId="0" xfId="6" applyFont="1" applyAlignment="1">
      <alignment horizontal="center" vertical="top"/>
    </xf>
    <xf numFmtId="0" fontId="28" fillId="0" borderId="0" xfId="6" applyFont="1" applyAlignment="1">
      <alignment horizontal="center"/>
    </xf>
    <xf numFmtId="0" fontId="13" fillId="6" borderId="4" xfId="2" applyNumberFormat="1" applyFont="1" applyFill="1" applyBorder="1" applyAlignment="1">
      <alignment horizontal="left" vertical="center"/>
    </xf>
    <xf numFmtId="0" fontId="13" fillId="0" borderId="5" xfId="1" applyFont="1" applyBorder="1" applyAlignment="1">
      <alignment horizontal="left" vertical="center"/>
    </xf>
    <xf numFmtId="0" fontId="13" fillId="0" borderId="4" xfId="1" applyFont="1" applyBorder="1" applyAlignment="1">
      <alignment horizontal="left" vertical="center"/>
    </xf>
    <xf numFmtId="10" fontId="14" fillId="0" borderId="21" xfId="2" applyNumberFormat="1" applyFont="1" applyFill="1" applyBorder="1" applyAlignment="1">
      <alignment horizontal="center" vertical="center" wrapText="1"/>
    </xf>
    <xf numFmtId="0" fontId="16" fillId="7" borderId="13" xfId="1" applyFont="1" applyFill="1" applyBorder="1" applyAlignment="1">
      <alignment horizontal="center" vertical="center" wrapText="1"/>
    </xf>
    <xf numFmtId="0" fontId="16" fillId="7" borderId="14" xfId="1" applyFont="1" applyFill="1" applyBorder="1" applyAlignment="1">
      <alignment horizontal="center" vertical="center" wrapText="1"/>
    </xf>
    <xf numFmtId="0" fontId="16" fillId="7" borderId="15" xfId="1" applyFont="1" applyFill="1" applyBorder="1" applyAlignment="1">
      <alignment horizontal="center" vertical="center" wrapText="1"/>
    </xf>
    <xf numFmtId="0" fontId="0" fillId="0" borderId="0" xfId="6" applyFont="1" applyAlignment="1">
      <alignment horizontal="center" vertical="center"/>
    </xf>
    <xf numFmtId="0" fontId="8" fillId="5" borderId="0" xfId="0" applyFont="1" applyFill="1" applyAlignment="1">
      <alignment horizontal="right" vertical="top" wrapText="1"/>
    </xf>
    <xf numFmtId="0" fontId="0" fillId="0" borderId="31" xfId="6" applyFont="1" applyBorder="1" applyAlignment="1">
      <alignment horizontal="center" vertical="center" wrapText="1"/>
    </xf>
    <xf numFmtId="0" fontId="19" fillId="0" borderId="43" xfId="1" applyFont="1" applyBorder="1" applyAlignment="1">
      <alignment horizontal="center" vertical="center" wrapText="1"/>
    </xf>
    <xf numFmtId="0" fontId="19" fillId="0" borderId="44" xfId="1" applyFont="1" applyBorder="1" applyAlignment="1">
      <alignment horizontal="center" vertical="center" wrapText="1"/>
    </xf>
    <xf numFmtId="0" fontId="19" fillId="0" borderId="4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9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8" fillId="0" borderId="31" xfId="6" applyBorder="1" applyAlignment="1">
      <alignment horizontal="left" vertical="center" wrapText="1"/>
    </xf>
    <xf numFmtId="49" fontId="0" fillId="12" borderId="31" xfId="6" applyNumberFormat="1" applyFont="1" applyFill="1" applyBorder="1" applyAlignment="1" applyProtection="1">
      <alignment horizontal="left" vertical="top" wrapText="1"/>
      <protection locked="0"/>
    </xf>
    <xf numFmtId="0" fontId="18" fillId="0" borderId="31" xfId="6" applyBorder="1" applyAlignment="1">
      <alignment horizontal="left" wrapText="1"/>
    </xf>
    <xf numFmtId="10" fontId="24" fillId="10" borderId="31" xfId="6" applyNumberFormat="1" applyFont="1" applyFill="1" applyBorder="1" applyAlignment="1" applyProtection="1">
      <alignment horizontal="center"/>
      <protection locked="0"/>
    </xf>
    <xf numFmtId="0" fontId="18" fillId="0" borderId="31" xfId="6" applyBorder="1" applyAlignment="1">
      <alignment horizontal="left"/>
    </xf>
    <xf numFmtId="0" fontId="26" fillId="0" borderId="0" xfId="6" applyFont="1" applyAlignment="1">
      <alignment horizontal="left" vertical="center" indent="1"/>
    </xf>
    <xf numFmtId="0" fontId="27" fillId="0" borderId="0" xfId="6" applyFont="1" applyAlignment="1">
      <alignment horizontal="right" vertical="center"/>
    </xf>
    <xf numFmtId="0" fontId="27" fillId="0" borderId="0" xfId="6" applyFont="1" applyAlignment="1">
      <alignment horizontal="left" vertical="center"/>
    </xf>
    <xf numFmtId="0" fontId="15" fillId="0" borderId="31" xfId="6" applyFont="1" applyBorder="1" applyAlignment="1">
      <alignment horizontal="center" vertical="center"/>
    </xf>
    <xf numFmtId="4" fontId="15" fillId="0" borderId="31" xfId="6" applyNumberFormat="1" applyFont="1" applyBorder="1" applyAlignment="1">
      <alignment horizontal="center" vertical="center" wrapText="1"/>
    </xf>
    <xf numFmtId="167" fontId="24" fillId="11" borderId="32" xfId="19" applyFont="1" applyFill="1" applyBorder="1" applyAlignment="1" applyProtection="1">
      <alignment horizontal="left"/>
      <protection locked="0"/>
    </xf>
    <xf numFmtId="0" fontId="22" fillId="0" borderId="31" xfId="6" applyFont="1" applyBorder="1" applyAlignment="1">
      <alignment horizontal="center" vertical="center"/>
    </xf>
    <xf numFmtId="0" fontId="18" fillId="0" borderId="0" xfId="6" applyAlignment="1">
      <alignment horizontal="center" wrapText="1"/>
    </xf>
    <xf numFmtId="0" fontId="18" fillId="0" borderId="33" xfId="6" applyBorder="1" applyAlignment="1">
      <alignment horizontal="center" wrapText="1"/>
    </xf>
    <xf numFmtId="0" fontId="18" fillId="0" borderId="0" xfId="6" applyAlignment="1">
      <alignment horizontal="center"/>
    </xf>
    <xf numFmtId="4" fontId="15" fillId="0" borderId="37" xfId="6" applyNumberFormat="1" applyFont="1" applyBorder="1" applyAlignment="1">
      <alignment horizontal="center" vertical="center" wrapText="1"/>
    </xf>
    <xf numFmtId="4" fontId="15" fillId="0" borderId="38" xfId="6" applyNumberFormat="1" applyFont="1" applyBorder="1" applyAlignment="1">
      <alignment horizontal="center" vertical="center" wrapText="1"/>
    </xf>
    <xf numFmtId="4" fontId="15" fillId="0" borderId="39" xfId="6" applyNumberFormat="1" applyFont="1" applyBorder="1" applyAlignment="1">
      <alignment horizontal="center" vertical="center" wrapText="1"/>
    </xf>
    <xf numFmtId="0" fontId="21" fillId="9" borderId="5" xfId="6" applyFont="1" applyFill="1" applyBorder="1" applyAlignment="1">
      <alignment horizontal="left" vertical="center" wrapText="1"/>
    </xf>
    <xf numFmtId="4" fontId="15" fillId="0" borderId="37" xfId="6" applyNumberFormat="1" applyFont="1" applyBorder="1" applyAlignment="1">
      <alignment horizontal="center" vertical="center"/>
    </xf>
    <xf numFmtId="4" fontId="15" fillId="0" borderId="38" xfId="6" applyNumberFormat="1" applyFont="1" applyBorder="1" applyAlignment="1">
      <alignment horizontal="center" vertical="center"/>
    </xf>
    <xf numFmtId="4" fontId="15" fillId="0" borderId="39" xfId="6" applyNumberFormat="1" applyFont="1" applyBorder="1" applyAlignment="1">
      <alignment horizontal="center" vertical="center"/>
    </xf>
    <xf numFmtId="4" fontId="15" fillId="0" borderId="31" xfId="6" applyNumberFormat="1" applyFont="1" applyBorder="1" applyAlignment="1">
      <alignment horizontal="center" vertical="center"/>
    </xf>
    <xf numFmtId="0" fontId="0" fillId="0" borderId="40" xfId="6" applyFont="1" applyBorder="1" applyAlignment="1">
      <alignment horizontal="center" vertical="center" wrapText="1"/>
    </xf>
    <xf numFmtId="44" fontId="13" fillId="6" borderId="6" xfId="2" applyFont="1" applyFill="1" applyBorder="1" applyAlignment="1">
      <alignment horizontal="left" vertical="center" wrapText="1"/>
    </xf>
    <xf numFmtId="44" fontId="13" fillId="6" borderId="7" xfId="2" applyFont="1" applyFill="1" applyBorder="1" applyAlignment="1">
      <alignment horizontal="left" vertical="center" wrapText="1"/>
    </xf>
    <xf numFmtId="44" fontId="13" fillId="6" borderId="60" xfId="2" applyFont="1" applyFill="1" applyBorder="1" applyAlignment="1">
      <alignment horizontal="left" vertical="center" wrapText="1"/>
    </xf>
    <xf numFmtId="4" fontId="8" fillId="5" borderId="0" xfId="0" applyNumberFormat="1" applyFont="1" applyFill="1" applyAlignment="1">
      <alignment horizontal="right" vertical="top" wrapText="1"/>
    </xf>
    <xf numFmtId="0" fontId="20" fillId="0" borderId="34" xfId="6" applyFont="1" applyBorder="1" applyAlignment="1">
      <alignment horizontal="center"/>
    </xf>
    <xf numFmtId="0" fontId="20" fillId="0" borderId="35" xfId="6" applyFont="1" applyBorder="1" applyAlignment="1">
      <alignment horizontal="center"/>
    </xf>
    <xf numFmtId="0" fontId="20" fillId="0" borderId="36" xfId="6" applyFont="1" applyBorder="1" applyAlignment="1">
      <alignment horizontal="center"/>
    </xf>
    <xf numFmtId="0" fontId="22" fillId="0" borderId="30" xfId="18" applyFont="1" applyBorder="1" applyAlignment="1">
      <alignment horizontal="left" vertical="top"/>
    </xf>
    <xf numFmtId="44" fontId="47" fillId="6" borderId="2" xfId="2" applyFont="1" applyFill="1" applyBorder="1" applyAlignment="1">
      <alignment horizontal="left" vertical="center" wrapText="1"/>
    </xf>
    <xf numFmtId="0" fontId="33" fillId="16" borderId="2" xfId="21" applyFont="1" applyFill="1" applyBorder="1" applyAlignment="1">
      <alignment horizontal="center"/>
    </xf>
    <xf numFmtId="0" fontId="33" fillId="16" borderId="2" xfId="21" applyFont="1" applyFill="1" applyBorder="1" applyAlignment="1">
      <alignment horizontal="center" vertical="center" wrapText="1"/>
    </xf>
    <xf numFmtId="0" fontId="47" fillId="6" borderId="2" xfId="2" applyNumberFormat="1" applyFont="1" applyFill="1" applyBorder="1" applyAlignment="1">
      <alignment horizontal="left" vertical="center" wrapText="1"/>
    </xf>
    <xf numFmtId="0" fontId="47" fillId="0" borderId="2" xfId="1" applyFont="1" applyBorder="1" applyAlignment="1">
      <alignment horizontal="left" vertical="center"/>
    </xf>
    <xf numFmtId="0" fontId="47" fillId="6" borderId="2" xfId="2" applyNumberFormat="1" applyFont="1" applyFill="1" applyBorder="1" applyAlignment="1">
      <alignment horizontal="left" vertical="center"/>
    </xf>
    <xf numFmtId="0" fontId="48" fillId="0" borderId="16" xfId="1" applyFont="1" applyBorder="1" applyAlignment="1">
      <alignment horizontal="center" wrapText="1"/>
    </xf>
    <xf numFmtId="0" fontId="48" fillId="0" borderId="17" xfId="1" applyFont="1" applyBorder="1" applyAlignment="1">
      <alignment horizontal="center" wrapText="1"/>
    </xf>
    <xf numFmtId="0" fontId="48" fillId="0" borderId="18" xfId="1" applyFont="1" applyBorder="1" applyAlignment="1">
      <alignment horizontal="center" wrapText="1"/>
    </xf>
    <xf numFmtId="0" fontId="48" fillId="0" borderId="28" xfId="1" applyFont="1" applyBorder="1" applyAlignment="1">
      <alignment horizontal="center" wrapText="1"/>
    </xf>
    <xf numFmtId="0" fontId="48" fillId="0" borderId="0" xfId="1" applyFont="1" applyAlignment="1">
      <alignment horizontal="center" wrapText="1"/>
    </xf>
    <xf numFmtId="0" fontId="48" fillId="0" borderId="93" xfId="1" applyFont="1" applyBorder="1" applyAlignment="1">
      <alignment horizontal="center" wrapText="1"/>
    </xf>
    <xf numFmtId="0" fontId="48" fillId="0" borderId="6" xfId="1" applyFont="1" applyBorder="1" applyAlignment="1">
      <alignment horizontal="center" wrapText="1"/>
    </xf>
    <xf numFmtId="0" fontId="48" fillId="0" borderId="7" xfId="1" applyFont="1" applyBorder="1" applyAlignment="1">
      <alignment horizontal="center" wrapText="1"/>
    </xf>
    <xf numFmtId="0" fontId="48" fillId="0" borderId="64" xfId="1" applyFont="1" applyBorder="1" applyAlignment="1">
      <alignment horizontal="center" wrapText="1"/>
    </xf>
  </cellXfs>
  <cellStyles count="127">
    <cellStyle name="Moeda" xfId="126" builtinId="4"/>
    <cellStyle name="Moeda 2" xfId="2"/>
    <cellStyle name="Moeda 2 2" xfId="23"/>
    <cellStyle name="Moeda 2 2 2" xfId="81"/>
    <cellStyle name="Moeda 2 2 2 2" xfId="125"/>
    <cellStyle name="Moeda 2 2 3" xfId="64"/>
    <cellStyle name="Moeda 2 2 3 2" xfId="109"/>
    <cellStyle name="Moeda 2 2 4" xfId="48"/>
    <cellStyle name="Moeda 2 3" xfId="66"/>
    <cellStyle name="Moeda 2 3 2" xfId="111"/>
    <cellStyle name="Moeda 2 4" xfId="49"/>
    <cellStyle name="Moeda 2 4 2" xfId="95"/>
    <cellStyle name="Moeda 2 5" xfId="33"/>
    <cellStyle name="Moeda 2 6" xfId="25"/>
    <cellStyle name="Moeda 2 7" xfId="82"/>
    <cellStyle name="Moeda 3" xfId="65"/>
    <cellStyle name="Moeda 3 2" xfId="110"/>
    <cellStyle name="Moeda 4" xfId="24"/>
    <cellStyle name="Moeda_Composicao BDI v2.1" xfId="19"/>
    <cellStyle name="Normal" xfId="0" builtinId="0"/>
    <cellStyle name="Normal 2" xfId="4"/>
    <cellStyle name="Normal 2 2" xfId="5"/>
    <cellStyle name="Normal 2 2 2" xfId="6"/>
    <cellStyle name="Normal 2 2 3" xfId="17"/>
    <cellStyle name="Normal 2 2 3 2" xfId="78"/>
    <cellStyle name="Normal 2 2 3 2 2" xfId="122"/>
    <cellStyle name="Normal 2 2 3 3" xfId="61"/>
    <cellStyle name="Normal 2 2 3 3 2" xfId="106"/>
    <cellStyle name="Normal 2 2 3 4" xfId="45"/>
    <cellStyle name="Normal 2 2 3 5" xfId="92"/>
    <cellStyle name="Normal 2 2 4" xfId="69"/>
    <cellStyle name="Normal 2 2 4 2" xfId="114"/>
    <cellStyle name="Normal 2 2 5" xfId="52"/>
    <cellStyle name="Normal 2 2 5 2" xfId="98"/>
    <cellStyle name="Normal 2 2 6" xfId="36"/>
    <cellStyle name="Normal 2 2 7" xfId="85"/>
    <cellStyle name="Normal 2 3" xfId="68"/>
    <cellStyle name="Normal 2 3 2" xfId="113"/>
    <cellStyle name="Normal 2 4" xfId="51"/>
    <cellStyle name="Normal 2 4 2" xfId="97"/>
    <cellStyle name="Normal 2 5" xfId="35"/>
    <cellStyle name="Normal 2 6" xfId="84"/>
    <cellStyle name="Normal 3" xfId="7"/>
    <cellStyle name="Normal 4" xfId="1"/>
    <cellStyle name="Normal 4 2" xfId="8"/>
    <cellStyle name="Normal 4 2 2" xfId="9"/>
    <cellStyle name="Normal 4 2 2 2" xfId="21"/>
    <cellStyle name="Normal 4 2 2 2 2" xfId="79"/>
    <cellStyle name="Normal 4 2 2 2 2 2" xfId="123"/>
    <cellStyle name="Normal 4 2 2 2 3" xfId="62"/>
    <cellStyle name="Normal 4 2 2 2 3 2" xfId="107"/>
    <cellStyle name="Normal 4 2 2 2 4" xfId="46"/>
    <cellStyle name="Normal 4 2 2 2 5" xfId="93"/>
    <cellStyle name="Normal 4 2 2 3" xfId="71"/>
    <cellStyle name="Normal 4 2 2 3 2" xfId="116"/>
    <cellStyle name="Normal 4 2 2 4" xfId="54"/>
    <cellStyle name="Normal 4 2 2 4 2" xfId="100"/>
    <cellStyle name="Normal 4 2 2 5" xfId="38"/>
    <cellStyle name="Normal 4 2 2 6" xfId="30"/>
    <cellStyle name="Normal 4 2 2 7" xfId="87"/>
    <cellStyle name="Normal 4 2 3" xfId="70"/>
    <cellStyle name="Normal 4 2 3 2" xfId="115"/>
    <cellStyle name="Normal 4 2 4" xfId="53"/>
    <cellStyle name="Normal 4 2 4 2" xfId="99"/>
    <cellStyle name="Normal 4 2 5" xfId="37"/>
    <cellStyle name="Normal 4 2 6" xfId="28"/>
    <cellStyle name="Normal 4 2 7" xfId="86"/>
    <cellStyle name="Normal 4 3" xfId="32"/>
    <cellStyle name="Normal 4 4" xfId="26"/>
    <cellStyle name="Normal 5" xfId="15"/>
    <cellStyle name="Normal 5 2" xfId="76"/>
    <cellStyle name="Normal 5 3" xfId="59"/>
    <cellStyle name="Normal 5 4" xfId="43"/>
    <cellStyle name="Normal 6" xfId="20"/>
    <cellStyle name="Normal_FICHA DE VERIFICAÇÃO PRELIMINAR - Plano R" xfId="18"/>
    <cellStyle name="Separador de milhares 2_ORÇAMENTO matureia corrigido (DEZ 2009)" xfId="10"/>
    <cellStyle name="Vírgula 2" xfId="11"/>
    <cellStyle name="Vírgula 2 2" xfId="72"/>
    <cellStyle name="Vírgula 2 2 2" xfId="117"/>
    <cellStyle name="Vírgula 2 3" xfId="55"/>
    <cellStyle name="Vírgula 2 3 2" xfId="101"/>
    <cellStyle name="Vírgula 2 4" xfId="39"/>
    <cellStyle name="Vírgula 2 5" xfId="88"/>
    <cellStyle name="Vírgula 3" xfId="3"/>
    <cellStyle name="Vírgula 3 2" xfId="67"/>
    <cellStyle name="Vírgula 3 2 2" xfId="112"/>
    <cellStyle name="Vírgula 3 3" xfId="50"/>
    <cellStyle name="Vírgula 3 3 2" xfId="96"/>
    <cellStyle name="Vírgula 3 4" xfId="34"/>
    <cellStyle name="Vírgula 3 5" xfId="83"/>
    <cellStyle name="Vírgula 4" xfId="16"/>
    <cellStyle name="Vírgula 4 2" xfId="77"/>
    <cellStyle name="Vírgula 4 2 2" xfId="121"/>
    <cellStyle name="Vírgula 4 3" xfId="60"/>
    <cellStyle name="Vírgula 4 3 2" xfId="105"/>
    <cellStyle name="Vírgula 4 4" xfId="44"/>
    <cellStyle name="Vírgula 5" xfId="12"/>
    <cellStyle name="Vírgula 5 2" xfId="13"/>
    <cellStyle name="Vírgula 5 2 2" xfId="14"/>
    <cellStyle name="Vírgula 5 2 2 2" xfId="22"/>
    <cellStyle name="Vírgula 5 2 2 2 2" xfId="80"/>
    <cellStyle name="Vírgula 5 2 2 2 2 2" xfId="124"/>
    <cellStyle name="Vírgula 5 2 2 2 3" xfId="63"/>
    <cellStyle name="Vírgula 5 2 2 2 3 2" xfId="108"/>
    <cellStyle name="Vírgula 5 2 2 2 4" xfId="47"/>
    <cellStyle name="Vírgula 5 2 2 2 5" xfId="94"/>
    <cellStyle name="Vírgula 5 2 2 3" xfId="75"/>
    <cellStyle name="Vírgula 5 2 2 3 2" xfId="120"/>
    <cellStyle name="Vírgula 5 2 2 4" xfId="58"/>
    <cellStyle name="Vírgula 5 2 2 4 2" xfId="104"/>
    <cellStyle name="Vírgula 5 2 2 5" xfId="42"/>
    <cellStyle name="Vírgula 5 2 2 6" xfId="31"/>
    <cellStyle name="Vírgula 5 2 2 7" xfId="91"/>
    <cellStyle name="Vírgula 5 2 3" xfId="74"/>
    <cellStyle name="Vírgula 5 2 3 2" xfId="119"/>
    <cellStyle name="Vírgula 5 2 4" xfId="57"/>
    <cellStyle name="Vírgula 5 2 4 2" xfId="103"/>
    <cellStyle name="Vírgula 5 2 5" xfId="41"/>
    <cellStyle name="Vírgula 5 2 6" xfId="29"/>
    <cellStyle name="Vírgula 5 2 7" xfId="90"/>
    <cellStyle name="Vírgula 5 3" xfId="73"/>
    <cellStyle name="Vírgula 5 3 2" xfId="118"/>
    <cellStyle name="Vírgula 5 4" xfId="56"/>
    <cellStyle name="Vírgula 5 4 2" xfId="102"/>
    <cellStyle name="Vírgula 5 5" xfId="40"/>
    <cellStyle name="Vírgula 5 6" xfId="27"/>
    <cellStyle name="Vírgula 5 7" xfId="89"/>
  </cellStyles>
  <dxfs count="6">
    <dxf>
      <font>
        <b val="0"/>
        <condense val="0"/>
        <extend val="0"/>
        <color indexed="17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 val="0"/>
        <condense val="0"/>
        <extend val="0"/>
        <color indexed="10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 val="0"/>
        <condense val="0"/>
        <extend val="0"/>
        <color indexed="17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 val="0"/>
        <condense val="0"/>
        <extend val="0"/>
        <color indexed="10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/>
        <i val="0"/>
        <condense val="0"/>
        <extend val="0"/>
      </font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9" defaultPivotStyle="PivotStyleLight16"/>
  <colors>
    <mruColors>
      <color rgb="FFC3C3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1704975</xdr:colOff>
      <xdr:row>0</xdr:row>
      <xdr:rowOff>133351</xdr:rowOff>
    </xdr:from>
    <xdr:to>
      <xdr:col>4</xdr:col>
      <xdr:colOff>2976293</xdr:colOff>
      <xdr:row>2</xdr:row>
      <xdr:rowOff>371476</xdr:rowOff>
    </xdr:to>
    <xdr:pic>
      <xdr:nvPicPr>
        <xdr:cNvPr id="3" name="Imagem 2" descr="Imagem do portal no início">
          <a:extLst>
            <a:ext uri="{FF2B5EF4-FFF2-40B4-BE49-F238E27FC236}">
              <a16:creationId xmlns:a16="http://schemas.microsoft.com/office/drawing/2014/main" xmlns="" id="{AF272743-3887-32AD-0E90-A4DA50326B5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9020175" y="133351"/>
          <a:ext cx="1271318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559594</xdr:colOff>
      <xdr:row>2</xdr:row>
      <xdr:rowOff>163452</xdr:rowOff>
    </xdr:from>
    <xdr:to>
      <xdr:col>10</xdr:col>
      <xdr:colOff>226219</xdr:colOff>
      <xdr:row>5</xdr:row>
      <xdr:rowOff>123825</xdr:rowOff>
    </xdr:to>
    <xdr:pic>
      <xdr:nvPicPr>
        <xdr:cNvPr id="3" name="Imagem 2" descr="Imagem do portal no início">
          <a:extLst>
            <a:ext uri="{FF2B5EF4-FFF2-40B4-BE49-F238E27FC236}">
              <a16:creationId xmlns:a16="http://schemas.microsoft.com/office/drawing/2014/main" xmlns="" id="{E5B4CE2B-9C50-4531-A5FC-4981195DD55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11072813" y="532546"/>
          <a:ext cx="1393031" cy="1127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1250157</xdr:colOff>
      <xdr:row>0</xdr:row>
      <xdr:rowOff>130969</xdr:rowOff>
    </xdr:from>
    <xdr:to>
      <xdr:col>8</xdr:col>
      <xdr:colOff>119063</xdr:colOff>
      <xdr:row>2</xdr:row>
      <xdr:rowOff>412810</xdr:rowOff>
    </xdr:to>
    <xdr:pic>
      <xdr:nvPicPr>
        <xdr:cNvPr id="3" name="Imagem 2" descr="Imagem do portal no início">
          <a:extLst>
            <a:ext uri="{FF2B5EF4-FFF2-40B4-BE49-F238E27FC236}">
              <a16:creationId xmlns:a16="http://schemas.microsoft.com/office/drawing/2014/main" xmlns="" id="{75914F0B-9351-4E9E-86D7-4453095A3A8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11727657" y="130969"/>
          <a:ext cx="1393031" cy="1127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391206</xdr:colOff>
      <xdr:row>1</xdr:row>
      <xdr:rowOff>8504</xdr:rowOff>
    </xdr:from>
    <xdr:to>
      <xdr:col>4</xdr:col>
      <xdr:colOff>1428750</xdr:colOff>
      <xdr:row>4</xdr:row>
      <xdr:rowOff>210208</xdr:rowOff>
    </xdr:to>
    <xdr:pic>
      <xdr:nvPicPr>
        <xdr:cNvPr id="3" name="Imagem 2" descr="Imagem do portal no início">
          <a:extLst>
            <a:ext uri="{FF2B5EF4-FFF2-40B4-BE49-F238E27FC236}">
              <a16:creationId xmlns:a16="http://schemas.microsoft.com/office/drawing/2014/main" xmlns="" id="{4D591419-CDFF-4271-8A5A-D130AD3877B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8649041" y="187098"/>
          <a:ext cx="1037544" cy="839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21167</xdr:colOff>
      <xdr:row>0</xdr:row>
      <xdr:rowOff>275166</xdr:rowOff>
    </xdr:from>
    <xdr:to>
      <xdr:col>8</xdr:col>
      <xdr:colOff>508000</xdr:colOff>
      <xdr:row>3</xdr:row>
      <xdr:rowOff>28759</xdr:rowOff>
    </xdr:to>
    <xdr:pic>
      <xdr:nvPicPr>
        <xdr:cNvPr id="3" name="Imagem 2" descr="Imagem do portal no início">
          <a:extLst>
            <a:ext uri="{FF2B5EF4-FFF2-40B4-BE49-F238E27FC236}">
              <a16:creationId xmlns:a16="http://schemas.microsoft.com/office/drawing/2014/main" xmlns="" id="{83B6D317-5994-41B3-A916-99945D004F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7164917" y="275166"/>
          <a:ext cx="1291166" cy="1044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126999</xdr:colOff>
      <xdr:row>1</xdr:row>
      <xdr:rowOff>174625</xdr:rowOff>
    </xdr:from>
    <xdr:to>
      <xdr:col>20</xdr:col>
      <xdr:colOff>222249</xdr:colOff>
      <xdr:row>4</xdr:row>
      <xdr:rowOff>81071</xdr:rowOff>
    </xdr:to>
    <xdr:pic>
      <xdr:nvPicPr>
        <xdr:cNvPr id="2" name="Imagem 1" descr="Imagem do portal no início">
          <a:extLst>
            <a:ext uri="{FF2B5EF4-FFF2-40B4-BE49-F238E27FC236}">
              <a16:creationId xmlns:a16="http://schemas.microsoft.com/office/drawing/2014/main" xmlns="" id="{2A2A3E43-5636-4690-AB56-2F36A22EE9C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2" t="15384" r="52139" b="21894"/>
        <a:stretch/>
      </xdr:blipFill>
      <xdr:spPr bwMode="auto">
        <a:xfrm>
          <a:off x="15906749" y="349250"/>
          <a:ext cx="1571625" cy="1271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A%20%20-%20%20Trabalhos%20Atuais%20UFPB\AULAS\Tecnologia%20II%20%2005.2\Equipe%20BrunaJulianaThais\Quarto\PRE&#199;O2006-atualizado%20MA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-%20%20Trabalhos%20Atuais%20UFPB\AULAS\Tecnologia%20II%20%2005.2\Equipe%20BrunaJulianaThais\Terceiro\Planilhas%20-%20predi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dra\SERVIDOR\2012\PREFEITURAS\MARIZ&#211;POLIS\CAIXA\CONTRATOS%202011\PAVIMENTA&#199;&#195;O%20-%20MTUR\ENGENHARIA\Or&#231;amento%20pavimenta&#231;&#227;o%205000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essoal\Downloads\PM_CRAS_SJRP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09\PREFEITURAS\Matur&#233;ia\Banco%20de%20sementes%200276650-94\PROJETO%20COMPLETO(AGOSTO)\OR&#199;AMENTO%20matureia%20corrigido%20(DEZ%202009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10\PREFEITURAS%202010\Cacimba%20de%20Areia\Caixa\CV%20Caixa%20Campo%20140.000,00\AMPLIAC&#195;O%20DO%20CAMPO%20DE%20FUTEBOL%20(140.000,0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A39D699\Planilha%20Or&#231;ament&#225;ria%20Gin&#225;sio%20de%20Santa%20Gertrudes_ADITAMENTO_fi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dro de quantitativos"/>
      <sheetName val="INSUMOS"/>
      <sheetName val="CPU"/>
      <sheetName val="ORÇAMENTO obra"/>
      <sheetName val="Cronograma Fisico"/>
      <sheetName val="Cronograma Financeiro"/>
    </sheetNames>
    <sheetDataSet>
      <sheetData sheetId="0" refreshError="1"/>
      <sheetData sheetId="1" refreshError="1">
        <row r="6">
          <cell r="C6">
            <v>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 CP financeira"/>
      <sheetName val="Custos Unitários "/>
      <sheetName val="COMPOSIÇÃO DO BDI "/>
      <sheetName val="CUBACA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>
        <row r="2">
          <cell r="J2" t="str">
            <v>v3.0.5</v>
          </cell>
        </row>
        <row r="3">
          <cell r="O3">
            <v>1</v>
          </cell>
        </row>
        <row r="4">
          <cell r="O4">
            <v>1</v>
          </cell>
        </row>
      </sheetData>
      <sheetData sheetId="1" refreshError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PREFEITURA DE SÃO JOÃO DO RIO DO PEIXE</v>
          </cell>
          <cell r="J5" t="str">
            <v>Pavimentação</v>
          </cell>
        </row>
        <row r="6">
          <cell r="F6" t="str">
            <v>SÃO JOÃO DO RIO DO PEIXE / PB</v>
          </cell>
          <cell r="J6" t="str">
            <v xml:space="preserve">Drenagem </v>
          </cell>
        </row>
        <row r="7">
          <cell r="F7" t="str">
            <v>1081694-42</v>
          </cell>
          <cell r="J7" t="str">
            <v>Abastecimento de água</v>
          </cell>
        </row>
        <row r="8">
          <cell r="F8" t="str">
            <v>923828</v>
          </cell>
          <cell r="J8" t="str">
            <v>Esgotamento sanitário</v>
          </cell>
        </row>
        <row r="9">
          <cell r="F9">
            <v>477500</v>
          </cell>
          <cell r="J9" t="str">
            <v>Energia elétrica e iluminação pública</v>
          </cell>
        </row>
        <row r="10">
          <cell r="F10">
            <v>11559.35</v>
          </cell>
          <cell r="J10" t="str">
            <v>Coleta e tratamento de resíduos sólidos</v>
          </cell>
        </row>
        <row r="11"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CONSTRUÇÃO DE CRAS</v>
          </cell>
          <cell r="J16" t="str">
            <v>Instrumentos e ações em planejamento e gestão pública</v>
          </cell>
        </row>
        <row r="17">
          <cell r="F17" t="str">
            <v>CONSTRUÇÃO DE CRAS</v>
          </cell>
          <cell r="J17" t="str">
            <v>Ações complementares às obras</v>
          </cell>
        </row>
        <row r="18">
          <cell r="F18" t="str">
            <v>DESONERADO</v>
          </cell>
          <cell r="J18" t="str">
            <v>Gerenciamento</v>
          </cell>
        </row>
        <row r="19">
          <cell r="J19" t="str">
            <v>Trabalho social</v>
          </cell>
        </row>
        <row r="22">
          <cell r="F22" t="str">
            <v>PEDRO SOUZA DOS S LEITAO NUNES</v>
          </cell>
        </row>
        <row r="23">
          <cell r="F23" t="str">
            <v>161604632-5</v>
          </cell>
        </row>
      </sheetData>
      <sheetData sheetId="2" refreshError="1"/>
      <sheetData sheetId="3" refreshError="1"/>
      <sheetData sheetId="4" refreshError="1">
        <row r="8">
          <cell r="F8" t="str">
            <v>'[Referência 02-2022.xls]Banco'!$a5:$a$65536</v>
          </cell>
          <cell r="AF8" t="b">
            <v>1</v>
          </cell>
        </row>
        <row r="10">
          <cell r="AF10" t="b">
            <v>1</v>
          </cell>
        </row>
        <row r="11">
          <cell r="AF11" t="b">
            <v>1</v>
          </cell>
        </row>
        <row r="15">
          <cell r="M15" t="str">
            <v>LOTE</v>
          </cell>
          <cell r="X15">
            <v>489059.35000000009</v>
          </cell>
          <cell r="Z15">
            <v>0</v>
          </cell>
          <cell r="AA15">
            <v>11559.34999999998</v>
          </cell>
          <cell r="AB15">
            <v>0</v>
          </cell>
        </row>
        <row r="16">
          <cell r="X16">
            <v>489059.35</v>
          </cell>
          <cell r="Z16">
            <v>0</v>
          </cell>
          <cell r="AA16">
            <v>11559.34999999998</v>
          </cell>
          <cell r="AB16">
            <v>0</v>
          </cell>
        </row>
        <row r="17">
          <cell r="X17">
            <v>7686.55</v>
          </cell>
          <cell r="Z17">
            <v>0</v>
          </cell>
          <cell r="AA17">
            <v>181.67840312735009</v>
          </cell>
          <cell r="AB17">
            <v>0</v>
          </cell>
        </row>
        <row r="18">
          <cell r="X18">
            <v>2281.36</v>
          </cell>
          <cell r="Z18" t="str">
            <v>RA</v>
          </cell>
          <cell r="AA18">
            <v>53.921960015691241</v>
          </cell>
          <cell r="AB18">
            <v>0</v>
          </cell>
        </row>
        <row r="19">
          <cell r="X19">
            <v>5354.24</v>
          </cell>
          <cell r="Z19" t="str">
            <v>RA</v>
          </cell>
          <cell r="AA19">
            <v>126.55219482870508</v>
          </cell>
          <cell r="AB19">
            <v>0</v>
          </cell>
        </row>
        <row r="20">
          <cell r="X20">
            <v>50.95</v>
          </cell>
          <cell r="Z20" t="str">
            <v>RA</v>
          </cell>
          <cell r="AA20">
            <v>1.2042482829537946</v>
          </cell>
          <cell r="AB20">
            <v>0</v>
          </cell>
        </row>
        <row r="21">
          <cell r="X21">
            <v>38856.53</v>
          </cell>
          <cell r="Z21">
            <v>0</v>
          </cell>
          <cell r="AA21">
            <v>918.40843050132673</v>
          </cell>
          <cell r="AB21">
            <v>0</v>
          </cell>
        </row>
        <row r="22">
          <cell r="X22">
            <v>3722.78</v>
          </cell>
          <cell r="Z22" t="str">
            <v>RA</v>
          </cell>
          <cell r="AA22">
            <v>87.991195737286105</v>
          </cell>
          <cell r="AB22">
            <v>0</v>
          </cell>
        </row>
        <row r="23">
          <cell r="X23">
            <v>152.16999999999999</v>
          </cell>
          <cell r="Z23" t="str">
            <v>RA</v>
          </cell>
          <cell r="AA23">
            <v>3.5966724478327556</v>
          </cell>
          <cell r="AB23">
            <v>0</v>
          </cell>
        </row>
        <row r="24">
          <cell r="X24">
            <v>8235.4599999999991</v>
          </cell>
          <cell r="Z24" t="str">
            <v>RA</v>
          </cell>
          <cell r="AA24">
            <v>194.65237614003249</v>
          </cell>
          <cell r="AB24">
            <v>0</v>
          </cell>
        </row>
        <row r="25">
          <cell r="X25">
            <v>4412.6499999999996</v>
          </cell>
          <cell r="Z25" t="str">
            <v>RA</v>
          </cell>
          <cell r="AA25">
            <v>104.29688293966754</v>
          </cell>
          <cell r="AB25">
            <v>0</v>
          </cell>
        </row>
        <row r="26">
          <cell r="X26">
            <v>5481</v>
          </cell>
          <cell r="Z26" t="str">
            <v>RA</v>
          </cell>
          <cell r="AA26">
            <v>129.54827946751223</v>
          </cell>
          <cell r="AB26">
            <v>0</v>
          </cell>
        </row>
        <row r="27">
          <cell r="X27">
            <v>12887.11</v>
          </cell>
          <cell r="Z27" t="str">
            <v>RA</v>
          </cell>
          <cell r="AA27">
            <v>304.59823532358536</v>
          </cell>
          <cell r="AB27">
            <v>0</v>
          </cell>
        </row>
        <row r="28">
          <cell r="X28">
            <v>3965.36</v>
          </cell>
          <cell r="Z28" t="str">
            <v>RA</v>
          </cell>
          <cell r="AA28">
            <v>93.724788445410383</v>
          </cell>
          <cell r="AB28">
            <v>0</v>
          </cell>
        </row>
        <row r="29">
          <cell r="X29">
            <v>110580.35</v>
          </cell>
          <cell r="Z29">
            <v>0</v>
          </cell>
          <cell r="AA29">
            <v>2613.6643104206014</v>
          </cell>
          <cell r="AB29">
            <v>0</v>
          </cell>
        </row>
        <row r="30">
          <cell r="X30">
            <v>11589.17</v>
          </cell>
          <cell r="Z30" t="str">
            <v>RA</v>
          </cell>
          <cell r="AA30">
            <v>273.92027621903094</v>
          </cell>
          <cell r="AB30">
            <v>0</v>
          </cell>
        </row>
        <row r="31">
          <cell r="X31">
            <v>10020.049999999999</v>
          </cell>
          <cell r="Z31" t="str">
            <v>RA</v>
          </cell>
          <cell r="AA31">
            <v>236.83273812779524</v>
          </cell>
          <cell r="AB31">
            <v>0</v>
          </cell>
        </row>
        <row r="32">
          <cell r="X32">
            <v>495.24</v>
          </cell>
          <cell r="Z32" t="str">
            <v>RA</v>
          </cell>
          <cell r="AA32">
            <v>11.705435125614077</v>
          </cell>
          <cell r="AB32">
            <v>0</v>
          </cell>
        </row>
        <row r="33">
          <cell r="X33">
            <v>10748.44</v>
          </cell>
          <cell r="Z33" t="str">
            <v>RA</v>
          </cell>
          <cell r="AA33">
            <v>254.04887957668075</v>
          </cell>
          <cell r="AB33">
            <v>0</v>
          </cell>
        </row>
        <row r="34">
          <cell r="X34">
            <v>10057.25</v>
          </cell>
          <cell r="Z34" t="str">
            <v>RA</v>
          </cell>
          <cell r="AA34">
            <v>237.71199300759665</v>
          </cell>
          <cell r="AB34">
            <v>0</v>
          </cell>
        </row>
        <row r="35">
          <cell r="X35">
            <v>753.9</v>
          </cell>
          <cell r="Z35" t="str">
            <v>RA</v>
          </cell>
          <cell r="AA35">
            <v>17.819092846297657</v>
          </cell>
          <cell r="AB35">
            <v>0</v>
          </cell>
        </row>
        <row r="36">
          <cell r="X36">
            <v>52453.08</v>
          </cell>
          <cell r="Z36" t="str">
            <v>RA</v>
          </cell>
          <cell r="AA36">
            <v>1239.7749072745441</v>
          </cell>
          <cell r="AB36">
            <v>0</v>
          </cell>
        </row>
        <row r="37">
          <cell r="X37">
            <v>9417.32</v>
          </cell>
          <cell r="Z37" t="str">
            <v>RA</v>
          </cell>
          <cell r="AA37">
            <v>222.58668184546471</v>
          </cell>
          <cell r="AB37">
            <v>0</v>
          </cell>
        </row>
        <row r="38">
          <cell r="X38">
            <v>5045.8999999999996</v>
          </cell>
          <cell r="Z38" t="str">
            <v>RA</v>
          </cell>
          <cell r="AA38">
            <v>119.26430639757706</v>
          </cell>
          <cell r="AB38">
            <v>0</v>
          </cell>
        </row>
        <row r="39">
          <cell r="X39">
            <v>102929.57</v>
          </cell>
          <cell r="Z39">
            <v>0</v>
          </cell>
          <cell r="AA39">
            <v>2432.8313628591241</v>
          </cell>
          <cell r="AB39">
            <v>0</v>
          </cell>
        </row>
        <row r="40">
          <cell r="X40">
            <v>34853.550000000003</v>
          </cell>
          <cell r="Z40" t="str">
            <v>RA</v>
          </cell>
          <cell r="AA40">
            <v>823.79446010489164</v>
          </cell>
          <cell r="AB40">
            <v>0</v>
          </cell>
        </row>
        <row r="41">
          <cell r="X41">
            <v>4356.07</v>
          </cell>
          <cell r="Z41" t="str">
            <v>RA</v>
          </cell>
          <cell r="AA41">
            <v>102.95956463055025</v>
          </cell>
          <cell r="AB41">
            <v>0</v>
          </cell>
        </row>
        <row r="42">
          <cell r="X42">
            <v>22059.8</v>
          </cell>
          <cell r="Z42" t="str">
            <v>RA</v>
          </cell>
          <cell r="AA42">
            <v>521.4028708990013</v>
          </cell>
          <cell r="AB42">
            <v>0</v>
          </cell>
        </row>
        <row r="43">
          <cell r="X43">
            <v>2888.28</v>
          </cell>
          <cell r="Z43" t="str">
            <v>RA</v>
          </cell>
          <cell r="AA43">
            <v>68.267050651418757</v>
          </cell>
          <cell r="AB43">
            <v>0</v>
          </cell>
        </row>
        <row r="44">
          <cell r="X44">
            <v>11814.76</v>
          </cell>
          <cell r="Z44" t="str">
            <v>RA</v>
          </cell>
          <cell r="AA44">
            <v>279.25229526027817</v>
          </cell>
          <cell r="AB44">
            <v>0</v>
          </cell>
        </row>
        <row r="45">
          <cell r="X45">
            <v>16105.33</v>
          </cell>
          <cell r="Z45" t="str">
            <v>RA</v>
          </cell>
          <cell r="AA45">
            <v>380.66370949762972</v>
          </cell>
          <cell r="AB45">
            <v>0</v>
          </cell>
        </row>
        <row r="46">
          <cell r="X46">
            <v>3254.09</v>
          </cell>
          <cell r="Z46" t="str">
            <v>RA</v>
          </cell>
          <cell r="AA46">
            <v>76.913293328304476</v>
          </cell>
          <cell r="AB46">
            <v>0</v>
          </cell>
        </row>
        <row r="47">
          <cell r="X47">
            <v>7597.69</v>
          </cell>
          <cell r="Z47" t="str">
            <v>RA</v>
          </cell>
          <cell r="AA47">
            <v>179.57811848705032</v>
          </cell>
          <cell r="AB47">
            <v>0</v>
          </cell>
        </row>
        <row r="48">
          <cell r="X48">
            <v>38646.879999999997</v>
          </cell>
          <cell r="Z48">
            <v>0</v>
          </cell>
          <cell r="AA48">
            <v>913.45316744889772</v>
          </cell>
          <cell r="AB48">
            <v>0</v>
          </cell>
        </row>
        <row r="49">
          <cell r="X49">
            <v>38078.839999999997</v>
          </cell>
          <cell r="Z49">
            <v>0</v>
          </cell>
          <cell r="AA49">
            <v>900.02703997786591</v>
          </cell>
          <cell r="AB49">
            <v>0</v>
          </cell>
        </row>
        <row r="50">
          <cell r="X50">
            <v>6446.79</v>
          </cell>
          <cell r="Z50" t="str">
            <v>RA</v>
          </cell>
          <cell r="AA50">
            <v>152.375579746098</v>
          </cell>
          <cell r="AB50">
            <v>0</v>
          </cell>
        </row>
        <row r="51">
          <cell r="X51">
            <v>7142.39</v>
          </cell>
          <cell r="Z51" t="str">
            <v>RA</v>
          </cell>
          <cell r="AA51">
            <v>168.81670056302949</v>
          </cell>
          <cell r="AB51">
            <v>0</v>
          </cell>
        </row>
        <row r="52">
          <cell r="X52">
            <v>7208.16</v>
          </cell>
          <cell r="Z52" t="str">
            <v>RA</v>
          </cell>
          <cell r="AA52">
            <v>170.3712326448719</v>
          </cell>
          <cell r="AB52">
            <v>0</v>
          </cell>
        </row>
        <row r="53">
          <cell r="X53">
            <v>1968.82</v>
          </cell>
          <cell r="Z53" t="str">
            <v>RA</v>
          </cell>
          <cell r="AA53">
            <v>46.534800872327565</v>
          </cell>
          <cell r="AB53">
            <v>0</v>
          </cell>
        </row>
        <row r="54">
          <cell r="X54">
            <v>7201.89</v>
          </cell>
          <cell r="Z54" t="str">
            <v>RA</v>
          </cell>
          <cell r="AA54">
            <v>170.2230356530344</v>
          </cell>
          <cell r="AB54">
            <v>0</v>
          </cell>
        </row>
        <row r="55">
          <cell r="X55">
            <v>1608.78</v>
          </cell>
          <cell r="Z55" t="str">
            <v>RA</v>
          </cell>
          <cell r="AA55">
            <v>38.024937245346528</v>
          </cell>
          <cell r="AB55">
            <v>0</v>
          </cell>
        </row>
        <row r="56">
          <cell r="X56">
            <v>751.4</v>
          </cell>
          <cell r="Z56" t="str">
            <v>RA</v>
          </cell>
          <cell r="AA56">
            <v>17.760003136633586</v>
          </cell>
          <cell r="AB56">
            <v>0</v>
          </cell>
        </row>
        <row r="57">
          <cell r="X57">
            <v>5750.61</v>
          </cell>
          <cell r="Z57" t="str">
            <v>RA</v>
          </cell>
          <cell r="AA57">
            <v>135.92075011652443</v>
          </cell>
          <cell r="AB57">
            <v>0</v>
          </cell>
        </row>
        <row r="58">
          <cell r="X58">
            <v>568.04</v>
          </cell>
          <cell r="Z58">
            <v>0</v>
          </cell>
          <cell r="AA58">
            <v>13.426127471031863</v>
          </cell>
          <cell r="AB58">
            <v>0</v>
          </cell>
        </row>
        <row r="59">
          <cell r="X59">
            <v>116.88</v>
          </cell>
          <cell r="Z59" t="str">
            <v>RA</v>
          </cell>
          <cell r="AA59">
            <v>2.7625621062147103</v>
          </cell>
          <cell r="AB59">
            <v>0</v>
          </cell>
        </row>
        <row r="60">
          <cell r="X60">
            <v>451.16</v>
          </cell>
          <cell r="Z60" t="str">
            <v>RA</v>
          </cell>
          <cell r="AA60">
            <v>10.663565364817153</v>
          </cell>
          <cell r="AB60">
            <v>0</v>
          </cell>
        </row>
        <row r="61">
          <cell r="X61">
            <v>62815.15</v>
          </cell>
          <cell r="Z61">
            <v>0</v>
          </cell>
          <cell r="AA61">
            <v>1484.6915904020616</v>
          </cell>
          <cell r="AB61">
            <v>0</v>
          </cell>
        </row>
        <row r="62">
          <cell r="X62">
            <v>4866.1099999999997</v>
          </cell>
          <cell r="Z62" t="str">
            <v>RA</v>
          </cell>
          <cell r="AA62">
            <v>115.01481083737563</v>
          </cell>
          <cell r="AB62">
            <v>0</v>
          </cell>
        </row>
        <row r="63">
          <cell r="X63">
            <v>8257.73</v>
          </cell>
          <cell r="Z63" t="str">
            <v>RA</v>
          </cell>
          <cell r="AA63">
            <v>195.17874727372006</v>
          </cell>
          <cell r="AB63">
            <v>0</v>
          </cell>
        </row>
        <row r="64">
          <cell r="X64">
            <v>23225.39</v>
          </cell>
          <cell r="Z64" t="str">
            <v>RA</v>
          </cell>
          <cell r="AA64">
            <v>548.95262077393966</v>
          </cell>
          <cell r="AB64">
            <v>0</v>
          </cell>
        </row>
        <row r="65">
          <cell r="X65">
            <v>11575.38</v>
          </cell>
          <cell r="Z65" t="str">
            <v>RA</v>
          </cell>
          <cell r="AA65">
            <v>273.59433738052388</v>
          </cell>
          <cell r="AB65">
            <v>0</v>
          </cell>
        </row>
        <row r="66">
          <cell r="X66">
            <v>14890.54</v>
          </cell>
          <cell r="Z66" t="str">
            <v>RA</v>
          </cell>
          <cell r="AA66">
            <v>351.95107413650237</v>
          </cell>
          <cell r="AB66">
            <v>0</v>
          </cell>
        </row>
        <row r="67">
          <cell r="X67">
            <v>70517.55</v>
          </cell>
          <cell r="Z67">
            <v>0</v>
          </cell>
          <cell r="AA67">
            <v>1666.7446222886822</v>
          </cell>
          <cell r="AB67">
            <v>0</v>
          </cell>
        </row>
        <row r="68">
          <cell r="X68">
            <v>5907.84</v>
          </cell>
          <cell r="Z68" t="str">
            <v>RA</v>
          </cell>
          <cell r="AA68">
            <v>139.63702013671727</v>
          </cell>
          <cell r="AB68">
            <v>0</v>
          </cell>
        </row>
        <row r="69">
          <cell r="X69">
            <v>7242.72</v>
          </cell>
          <cell r="Z69" t="str">
            <v>RA</v>
          </cell>
          <cell r="AA69">
            <v>171.18808879126803</v>
          </cell>
          <cell r="AB69">
            <v>0</v>
          </cell>
        </row>
        <row r="70">
          <cell r="X70">
            <v>6866.34</v>
          </cell>
          <cell r="Z70" t="str">
            <v>RA</v>
          </cell>
          <cell r="AA70">
            <v>162.29201482192261</v>
          </cell>
          <cell r="AB70">
            <v>0</v>
          </cell>
        </row>
        <row r="71">
          <cell r="X71">
            <v>18008.740000000002</v>
          </cell>
          <cell r="Z71" t="str">
            <v>RA</v>
          </cell>
          <cell r="AA71">
            <v>425.65248720630655</v>
          </cell>
          <cell r="AB71">
            <v>0</v>
          </cell>
        </row>
        <row r="72">
          <cell r="X72">
            <v>4024.18</v>
          </cell>
          <cell r="Z72" t="str">
            <v>RA</v>
          </cell>
          <cell r="AA72">
            <v>95.115051134386661</v>
          </cell>
          <cell r="AB72">
            <v>0</v>
          </cell>
        </row>
        <row r="73">
          <cell r="X73">
            <v>4833.8599999999997</v>
          </cell>
          <cell r="Z73" t="str">
            <v>RA</v>
          </cell>
          <cell r="AA73">
            <v>114.2525535827091</v>
          </cell>
          <cell r="AB73">
            <v>0</v>
          </cell>
        </row>
        <row r="74">
          <cell r="X74">
            <v>885.26</v>
          </cell>
          <cell r="Z74" t="str">
            <v>RA</v>
          </cell>
          <cell r="AA74">
            <v>20.923902550886677</v>
          </cell>
          <cell r="AB74">
            <v>0</v>
          </cell>
        </row>
        <row r="75">
          <cell r="X75">
            <v>7600.83</v>
          </cell>
          <cell r="Z75" t="str">
            <v>RA</v>
          </cell>
          <cell r="AA75">
            <v>179.65233516238843</v>
          </cell>
          <cell r="AB75">
            <v>0</v>
          </cell>
        </row>
        <row r="76">
          <cell r="X76">
            <v>4832.28</v>
          </cell>
          <cell r="Z76" t="str">
            <v>RA</v>
          </cell>
          <cell r="AA76">
            <v>114.21520888620141</v>
          </cell>
          <cell r="AB76">
            <v>0</v>
          </cell>
        </row>
        <row r="77">
          <cell r="X77">
            <v>10315.5</v>
          </cell>
          <cell r="Z77" t="str">
            <v>RA</v>
          </cell>
          <cell r="AA77">
            <v>243.81596001589534</v>
          </cell>
          <cell r="AB77">
            <v>0</v>
          </cell>
        </row>
        <row r="78">
          <cell r="X78">
            <v>2688.67</v>
          </cell>
          <cell r="Z78">
            <v>0</v>
          </cell>
          <cell r="AA78">
            <v>63.549091873000563</v>
          </cell>
          <cell r="AB78">
            <v>0</v>
          </cell>
        </row>
        <row r="79">
          <cell r="X79">
            <v>150.9</v>
          </cell>
          <cell r="Z79" t="str">
            <v>RA</v>
          </cell>
          <cell r="AA79">
            <v>3.5666548753234073</v>
          </cell>
          <cell r="AB79">
            <v>0</v>
          </cell>
        </row>
        <row r="80">
          <cell r="X80">
            <v>120.92</v>
          </cell>
          <cell r="Z80" t="str">
            <v>RA</v>
          </cell>
          <cell r="AA80">
            <v>2.8580510770318512</v>
          </cell>
          <cell r="AB80">
            <v>0</v>
          </cell>
        </row>
        <row r="81">
          <cell r="X81">
            <v>29.16</v>
          </cell>
          <cell r="Z81" t="str">
            <v>RA</v>
          </cell>
          <cell r="AA81">
            <v>0.68922237352173987</v>
          </cell>
          <cell r="AB81">
            <v>0</v>
          </cell>
        </row>
        <row r="82">
          <cell r="X82">
            <v>115.5</v>
          </cell>
          <cell r="Z82" t="str">
            <v>RA</v>
          </cell>
          <cell r="AA82">
            <v>2.7299445864801424</v>
          </cell>
          <cell r="AB82">
            <v>0</v>
          </cell>
        </row>
        <row r="83">
          <cell r="X83">
            <v>702.11</v>
          </cell>
          <cell r="Z83" t="str">
            <v>RA</v>
          </cell>
          <cell r="AA83">
            <v>16.594990420896735</v>
          </cell>
          <cell r="AB83">
            <v>0</v>
          </cell>
        </row>
        <row r="84">
          <cell r="X84">
            <v>116.5</v>
          </cell>
          <cell r="Z84" t="str">
            <v>RA</v>
          </cell>
          <cell r="AA84">
            <v>2.7535804703457716</v>
          </cell>
          <cell r="AB84">
            <v>0</v>
          </cell>
        </row>
        <row r="85">
          <cell r="X85">
            <v>192.64</v>
          </cell>
          <cell r="Z85" t="str">
            <v>RA</v>
          </cell>
          <cell r="AA85">
            <v>4.553216667874759</v>
          </cell>
          <cell r="AB85">
            <v>0</v>
          </cell>
        </row>
        <row r="86">
          <cell r="X86">
            <v>1260.94</v>
          </cell>
          <cell r="Z86" t="str">
            <v>RA</v>
          </cell>
          <cell r="AA86">
            <v>29.803431401526158</v>
          </cell>
          <cell r="AB86">
            <v>0</v>
          </cell>
        </row>
        <row r="87">
          <cell r="X87">
            <v>29668.7</v>
          </cell>
          <cell r="Z87">
            <v>0</v>
          </cell>
          <cell r="AA87">
            <v>701.24594764418532</v>
          </cell>
          <cell r="AB87">
            <v>0</v>
          </cell>
        </row>
        <row r="88">
          <cell r="X88">
            <v>14.44</v>
          </cell>
          <cell r="Z88" t="str">
            <v>RA</v>
          </cell>
          <cell r="AA88">
            <v>0.34130216301968186</v>
          </cell>
          <cell r="AB88">
            <v>0</v>
          </cell>
        </row>
        <row r="89">
          <cell r="X89">
            <v>37.92</v>
          </cell>
          <cell r="Z89" t="str">
            <v>RA</v>
          </cell>
          <cell r="AA89">
            <v>0.89627271618464943</v>
          </cell>
          <cell r="AB89">
            <v>0</v>
          </cell>
        </row>
        <row r="90">
          <cell r="X90">
            <v>22.28</v>
          </cell>
          <cell r="Z90" t="str">
            <v>RA</v>
          </cell>
          <cell r="AA90">
            <v>0.52660749252621286</v>
          </cell>
          <cell r="AB90">
            <v>0</v>
          </cell>
        </row>
        <row r="91">
          <cell r="X91">
            <v>66.72</v>
          </cell>
          <cell r="Z91" t="str">
            <v>RA</v>
          </cell>
          <cell r="AA91">
            <v>1.5769861715147628</v>
          </cell>
          <cell r="AB91">
            <v>0</v>
          </cell>
        </row>
        <row r="92">
          <cell r="X92">
            <v>137.9</v>
          </cell>
          <cell r="Z92" t="str">
            <v>RA</v>
          </cell>
          <cell r="AA92">
            <v>3.2593883850702308</v>
          </cell>
          <cell r="AB92">
            <v>0</v>
          </cell>
        </row>
        <row r="93">
          <cell r="X93">
            <v>72.930000000000007</v>
          </cell>
          <cell r="Z93" t="str">
            <v>RA</v>
          </cell>
          <cell r="AA93">
            <v>1.7237650103203188</v>
          </cell>
          <cell r="AB93">
            <v>0</v>
          </cell>
        </row>
        <row r="94">
          <cell r="X94">
            <v>30.81</v>
          </cell>
          <cell r="Z94" t="str">
            <v>RA</v>
          </cell>
          <cell r="AA94">
            <v>0.72822158190002761</v>
          </cell>
          <cell r="AB94">
            <v>0</v>
          </cell>
        </row>
        <row r="95">
          <cell r="X95">
            <v>235.51</v>
          </cell>
          <cell r="Z95" t="str">
            <v>RA</v>
          </cell>
          <cell r="AA95">
            <v>5.5664870091942715</v>
          </cell>
          <cell r="AB95">
            <v>0</v>
          </cell>
        </row>
        <row r="96">
          <cell r="X96">
            <v>473.6</v>
          </cell>
          <cell r="Z96" t="str">
            <v>RA</v>
          </cell>
          <cell r="AA96">
            <v>11.193954598761866</v>
          </cell>
          <cell r="AB96">
            <v>0</v>
          </cell>
        </row>
        <row r="97">
          <cell r="X97">
            <v>96.4</v>
          </cell>
          <cell r="Z97" t="str">
            <v>RA</v>
          </cell>
          <cell r="AA97">
            <v>2.2784992046466299</v>
          </cell>
          <cell r="AB97">
            <v>0</v>
          </cell>
        </row>
        <row r="98">
          <cell r="X98">
            <v>156.96</v>
          </cell>
          <cell r="Z98" t="str">
            <v>RA</v>
          </cell>
          <cell r="AA98">
            <v>3.7098883315491187</v>
          </cell>
          <cell r="AB98">
            <v>0</v>
          </cell>
        </row>
        <row r="99">
          <cell r="X99">
            <v>2344.71</v>
          </cell>
          <cell r="Z99" t="str">
            <v>RA</v>
          </cell>
          <cell r="AA99">
            <v>55.419293258578833</v>
          </cell>
          <cell r="AB99">
            <v>0</v>
          </cell>
        </row>
        <row r="100">
          <cell r="X100">
            <v>8281.1</v>
          </cell>
          <cell r="Z100" t="str">
            <v>RA</v>
          </cell>
          <cell r="AA100">
            <v>195.73111787965982</v>
          </cell>
          <cell r="AB100">
            <v>0</v>
          </cell>
        </row>
        <row r="101">
          <cell r="X101">
            <v>232.24</v>
          </cell>
          <cell r="Z101" t="str">
            <v>RA</v>
          </cell>
          <cell r="AA101">
            <v>5.4891976689536648</v>
          </cell>
          <cell r="AB101">
            <v>0</v>
          </cell>
        </row>
        <row r="102">
          <cell r="X102">
            <v>591.51</v>
          </cell>
          <cell r="Z102" t="str">
            <v>RA</v>
          </cell>
          <cell r="AA102">
            <v>13.980861665358175</v>
          </cell>
          <cell r="AB102">
            <v>0</v>
          </cell>
        </row>
        <row r="103">
          <cell r="X103">
            <v>1700.24</v>
          </cell>
          <cell r="Z103" t="str">
            <v>RA</v>
          </cell>
          <cell r="AA103">
            <v>40.186675183696948</v>
          </cell>
          <cell r="AB103">
            <v>0</v>
          </cell>
        </row>
        <row r="104">
          <cell r="X104">
            <v>570.72</v>
          </cell>
          <cell r="Z104" t="str">
            <v>RA</v>
          </cell>
          <cell r="AA104">
            <v>13.489471639791748</v>
          </cell>
          <cell r="AB104">
            <v>0</v>
          </cell>
        </row>
        <row r="105">
          <cell r="X105">
            <v>1217.3399999999999</v>
          </cell>
          <cell r="Z105" t="str">
            <v>RA</v>
          </cell>
          <cell r="AA105">
            <v>28.772906864984733</v>
          </cell>
          <cell r="AB105">
            <v>0</v>
          </cell>
        </row>
        <row r="106">
          <cell r="X106">
            <v>112.74</v>
          </cell>
          <cell r="Z106" t="str">
            <v>RA</v>
          </cell>
          <cell r="AA106">
            <v>2.6647095470110065</v>
          </cell>
          <cell r="AB106">
            <v>0</v>
          </cell>
        </row>
        <row r="107">
          <cell r="X107">
            <v>5400.4</v>
          </cell>
          <cell r="Z107" t="str">
            <v>RA</v>
          </cell>
          <cell r="AA107">
            <v>127.64322722794252</v>
          </cell>
          <cell r="AB107">
            <v>0</v>
          </cell>
        </row>
        <row r="108">
          <cell r="X108">
            <v>7872.23</v>
          </cell>
          <cell r="Z108" t="str">
            <v>RA</v>
          </cell>
          <cell r="AA108">
            <v>186.06711404352009</v>
          </cell>
          <cell r="AB108">
            <v>0</v>
          </cell>
        </row>
        <row r="109">
          <cell r="X109">
            <v>10377.01</v>
          </cell>
          <cell r="Z109">
            <v>0</v>
          </cell>
          <cell r="AA109">
            <v>245.2698032324702</v>
          </cell>
          <cell r="AB109">
            <v>0</v>
          </cell>
        </row>
        <row r="110">
          <cell r="X110">
            <v>122.01</v>
          </cell>
          <cell r="Z110" t="str">
            <v>RA</v>
          </cell>
          <cell r="AA110">
            <v>2.8838141904453871</v>
          </cell>
          <cell r="AB110">
            <v>0</v>
          </cell>
        </row>
        <row r="111">
          <cell r="X111">
            <v>29.8</v>
          </cell>
          <cell r="Z111" t="str">
            <v>RA</v>
          </cell>
          <cell r="AA111">
            <v>0.70434933919574239</v>
          </cell>
          <cell r="AB111">
            <v>0</v>
          </cell>
        </row>
        <row r="112">
          <cell r="X112">
            <v>82.01</v>
          </cell>
          <cell r="Z112" t="str">
            <v>RA</v>
          </cell>
          <cell r="AA112">
            <v>1.9383788358202294</v>
          </cell>
          <cell r="AB112">
            <v>0</v>
          </cell>
        </row>
        <row r="113">
          <cell r="X113">
            <v>511.61</v>
          </cell>
          <cell r="Z113" t="str">
            <v>RA</v>
          </cell>
          <cell r="AA113">
            <v>12.092354544494423</v>
          </cell>
          <cell r="AB113">
            <v>0</v>
          </cell>
        </row>
        <row r="114">
          <cell r="X114">
            <v>163.30000000000001</v>
          </cell>
          <cell r="Z114" t="str">
            <v>RA</v>
          </cell>
          <cell r="AA114">
            <v>3.8597398352572063</v>
          </cell>
          <cell r="AB114">
            <v>0</v>
          </cell>
        </row>
        <row r="115">
          <cell r="X115">
            <v>502.32</v>
          </cell>
          <cell r="Z115" t="str">
            <v>RA</v>
          </cell>
          <cell r="AA115">
            <v>11.872777183382729</v>
          </cell>
          <cell r="AB115">
            <v>0</v>
          </cell>
        </row>
        <row r="116">
          <cell r="X116">
            <v>194.99</v>
          </cell>
          <cell r="Z116" t="str">
            <v>RA</v>
          </cell>
          <cell r="AA116">
            <v>4.6087609949589874</v>
          </cell>
          <cell r="AB116">
            <v>0</v>
          </cell>
        </row>
        <row r="117">
          <cell r="X117">
            <v>215.52</v>
          </cell>
          <cell r="Z117" t="str">
            <v>RA</v>
          </cell>
          <cell r="AA117">
            <v>5.0940056907203495</v>
          </cell>
          <cell r="AB117">
            <v>0</v>
          </cell>
        </row>
        <row r="118">
          <cell r="X118">
            <v>128.25</v>
          </cell>
          <cell r="Z118" t="str">
            <v>RA</v>
          </cell>
          <cell r="AA118">
            <v>3.0313021057669114</v>
          </cell>
          <cell r="AB118">
            <v>0</v>
          </cell>
        </row>
        <row r="119">
          <cell r="X119">
            <v>58.58</v>
          </cell>
          <cell r="Z119" t="str">
            <v>RA</v>
          </cell>
          <cell r="AA119">
            <v>1.3845900768485433</v>
          </cell>
          <cell r="AB119">
            <v>0</v>
          </cell>
        </row>
        <row r="120">
          <cell r="X120">
            <v>743.34</v>
          </cell>
          <cell r="Z120" t="str">
            <v>RA</v>
          </cell>
          <cell r="AA120">
            <v>17.569497912676617</v>
          </cell>
          <cell r="AB120">
            <v>0</v>
          </cell>
        </row>
        <row r="121">
          <cell r="X121">
            <v>52.06</v>
          </cell>
          <cell r="Z121" t="str">
            <v>RA</v>
          </cell>
          <cell r="AA121">
            <v>1.2304841140446428</v>
          </cell>
          <cell r="AB121">
            <v>0</v>
          </cell>
        </row>
        <row r="122">
          <cell r="X122">
            <v>1043.95</v>
          </cell>
          <cell r="Z122" t="str">
            <v>RA</v>
          </cell>
          <cell r="AA122">
            <v>24.674680961523332</v>
          </cell>
          <cell r="AB122">
            <v>0</v>
          </cell>
        </row>
        <row r="123">
          <cell r="X123">
            <v>3007.19</v>
          </cell>
          <cell r="Z123" t="str">
            <v>RA</v>
          </cell>
          <cell r="AA123">
            <v>71.077593601880693</v>
          </cell>
          <cell r="AB123">
            <v>0</v>
          </cell>
        </row>
        <row r="124">
          <cell r="X124">
            <v>2362.85</v>
          </cell>
          <cell r="Z124" t="str">
            <v>RA</v>
          </cell>
          <cell r="AA124">
            <v>55.848048191901341</v>
          </cell>
          <cell r="AB124">
            <v>0</v>
          </cell>
        </row>
        <row r="125">
          <cell r="X125">
            <v>1159.23</v>
          </cell>
          <cell r="Z125" t="str">
            <v>RA</v>
          </cell>
          <cell r="AA125">
            <v>27.399425653553035</v>
          </cell>
          <cell r="AB125">
            <v>0</v>
          </cell>
        </row>
        <row r="126">
          <cell r="X126">
            <v>14292.39</v>
          </cell>
          <cell r="Z126">
            <v>0</v>
          </cell>
          <cell r="AA126">
            <v>337.81327020227644</v>
          </cell>
          <cell r="AB126">
            <v>0</v>
          </cell>
        </row>
        <row r="127">
          <cell r="X127">
            <v>546.20000000000005</v>
          </cell>
          <cell r="Z127" t="str">
            <v>RA</v>
          </cell>
          <cell r="AA127">
            <v>12.909919767406528</v>
          </cell>
          <cell r="AB127">
            <v>0</v>
          </cell>
        </row>
        <row r="128">
          <cell r="X128">
            <v>141.63999999999999</v>
          </cell>
          <cell r="Z128" t="str">
            <v>RA</v>
          </cell>
          <cell r="AA128">
            <v>3.3477865907276829</v>
          </cell>
          <cell r="AB128">
            <v>0</v>
          </cell>
        </row>
        <row r="129">
          <cell r="X129">
            <v>910.62</v>
          </cell>
          <cell r="Z129" t="str">
            <v>RA</v>
          </cell>
          <cell r="AA129">
            <v>21.523308565719024</v>
          </cell>
          <cell r="AB129">
            <v>0</v>
          </cell>
        </row>
        <row r="130">
          <cell r="X130">
            <v>1204.45</v>
          </cell>
          <cell r="Z130" t="str">
            <v>RA</v>
          </cell>
          <cell r="AA130">
            <v>28.468240321956777</v>
          </cell>
          <cell r="AB130">
            <v>0</v>
          </cell>
        </row>
        <row r="131">
          <cell r="X131">
            <v>342.16</v>
          </cell>
          <cell r="Z131" t="str">
            <v>RA</v>
          </cell>
          <cell r="AA131">
            <v>8.0872540234635988</v>
          </cell>
          <cell r="AB131">
            <v>0</v>
          </cell>
        </row>
        <row r="132">
          <cell r="X132">
            <v>2535.75</v>
          </cell>
          <cell r="Z132" t="str">
            <v>RA</v>
          </cell>
          <cell r="AA132">
            <v>59.934692512268583</v>
          </cell>
          <cell r="AB132">
            <v>0</v>
          </cell>
        </row>
        <row r="133">
          <cell r="X133">
            <v>62.91</v>
          </cell>
          <cell r="Z133" t="str">
            <v>RA</v>
          </cell>
          <cell r="AA133">
            <v>1.4869334539867165</v>
          </cell>
          <cell r="AB133">
            <v>0</v>
          </cell>
        </row>
        <row r="134">
          <cell r="X134">
            <v>6159.84</v>
          </cell>
          <cell r="Z134" t="str">
            <v>RA</v>
          </cell>
          <cell r="AA134">
            <v>145.59326287085577</v>
          </cell>
          <cell r="AB134">
            <v>0</v>
          </cell>
        </row>
        <row r="135">
          <cell r="X135">
            <v>1273.48</v>
          </cell>
          <cell r="Z135" t="str">
            <v>RA</v>
          </cell>
          <cell r="AA135">
            <v>30.099825385201143</v>
          </cell>
          <cell r="AB135">
            <v>0</v>
          </cell>
        </row>
        <row r="136">
          <cell r="X136">
            <v>1115.3399999999999</v>
          </cell>
          <cell r="Z136" t="str">
            <v>RA</v>
          </cell>
          <cell r="AA136">
            <v>26.362046710690581</v>
          </cell>
          <cell r="AB136">
            <v>0</v>
          </cell>
        </row>
      </sheetData>
      <sheetData sheetId="5" refreshError="1">
        <row r="12">
          <cell r="A12">
            <v>2</v>
          </cell>
          <cell r="Q12" t="str">
            <v>MERCADO PÚBLICO</v>
          </cell>
          <cell r="AA12" t="str">
            <v>.</v>
          </cell>
        </row>
        <row r="15">
          <cell r="M15">
            <v>1</v>
          </cell>
          <cell r="Q15">
            <v>489059.35</v>
          </cell>
        </row>
        <row r="16">
          <cell r="M16">
            <v>0</v>
          </cell>
        </row>
        <row r="17">
          <cell r="M17">
            <v>0</v>
          </cell>
        </row>
        <row r="18">
          <cell r="M18">
            <v>2</v>
          </cell>
        </row>
        <row r="19">
          <cell r="M19">
            <v>2</v>
          </cell>
        </row>
        <row r="20">
          <cell r="M20">
            <v>2</v>
          </cell>
        </row>
        <row r="21">
          <cell r="M21">
            <v>0</v>
          </cell>
        </row>
        <row r="22">
          <cell r="M22">
            <v>3</v>
          </cell>
        </row>
        <row r="23">
          <cell r="M23">
            <v>3</v>
          </cell>
        </row>
        <row r="24">
          <cell r="M24">
            <v>3</v>
          </cell>
        </row>
        <row r="25">
          <cell r="M25">
            <v>3</v>
          </cell>
        </row>
        <row r="26">
          <cell r="M26">
            <v>3</v>
          </cell>
        </row>
        <row r="27">
          <cell r="M27">
            <v>3</v>
          </cell>
        </row>
        <row r="28">
          <cell r="M28">
            <v>3</v>
          </cell>
        </row>
        <row r="29">
          <cell r="M29">
            <v>0</v>
          </cell>
        </row>
        <row r="30">
          <cell r="M30">
            <v>4</v>
          </cell>
        </row>
        <row r="31">
          <cell r="M31">
            <v>4</v>
          </cell>
        </row>
        <row r="32">
          <cell r="M32">
            <v>4</v>
          </cell>
        </row>
        <row r="33">
          <cell r="M33">
            <v>4</v>
          </cell>
        </row>
        <row r="34">
          <cell r="M34">
            <v>4</v>
          </cell>
        </row>
        <row r="35">
          <cell r="M35">
            <v>4</v>
          </cell>
        </row>
        <row r="36">
          <cell r="M36">
            <v>4</v>
          </cell>
        </row>
        <row r="37">
          <cell r="M37">
            <v>4</v>
          </cell>
        </row>
        <row r="38">
          <cell r="M38">
            <v>4</v>
          </cell>
        </row>
        <row r="39">
          <cell r="M39">
            <v>0</v>
          </cell>
        </row>
        <row r="40">
          <cell r="M40">
            <v>5</v>
          </cell>
        </row>
        <row r="41">
          <cell r="M41">
            <v>5</v>
          </cell>
        </row>
        <row r="42">
          <cell r="M42">
            <v>5</v>
          </cell>
        </row>
        <row r="43">
          <cell r="M43">
            <v>5</v>
          </cell>
        </row>
        <row r="44">
          <cell r="M44">
            <v>5</v>
          </cell>
        </row>
        <row r="45">
          <cell r="M45">
            <v>5</v>
          </cell>
        </row>
        <row r="46">
          <cell r="M46">
            <v>5</v>
          </cell>
        </row>
        <row r="47">
          <cell r="M47">
            <v>5</v>
          </cell>
        </row>
        <row r="48">
          <cell r="M48">
            <v>0</v>
          </cell>
        </row>
        <row r="49">
          <cell r="M49">
            <v>0</v>
          </cell>
        </row>
        <row r="50">
          <cell r="M50">
            <v>6</v>
          </cell>
        </row>
        <row r="51">
          <cell r="M51">
            <v>6</v>
          </cell>
        </row>
        <row r="52">
          <cell r="M52">
            <v>6</v>
          </cell>
        </row>
        <row r="53">
          <cell r="M53">
            <v>6</v>
          </cell>
        </row>
        <row r="54">
          <cell r="M54">
            <v>6</v>
          </cell>
        </row>
        <row r="55">
          <cell r="M55">
            <v>6</v>
          </cell>
        </row>
        <row r="56">
          <cell r="M56">
            <v>6</v>
          </cell>
        </row>
        <row r="57">
          <cell r="M57">
            <v>6</v>
          </cell>
        </row>
        <row r="58">
          <cell r="M58">
            <v>0</v>
          </cell>
        </row>
        <row r="59">
          <cell r="M59">
            <v>6</v>
          </cell>
        </row>
        <row r="60">
          <cell r="M60">
            <v>6</v>
          </cell>
        </row>
        <row r="61">
          <cell r="M61">
            <v>0</v>
          </cell>
        </row>
        <row r="62">
          <cell r="M62">
            <v>7</v>
          </cell>
        </row>
        <row r="63">
          <cell r="M63">
            <v>7</v>
          </cell>
        </row>
        <row r="64">
          <cell r="M64">
            <v>7</v>
          </cell>
        </row>
        <row r="65">
          <cell r="M65">
            <v>7</v>
          </cell>
        </row>
        <row r="66">
          <cell r="M66">
            <v>7</v>
          </cell>
        </row>
        <row r="67">
          <cell r="M67">
            <v>0</v>
          </cell>
        </row>
        <row r="68">
          <cell r="M68">
            <v>8</v>
          </cell>
        </row>
        <row r="69">
          <cell r="M69">
            <v>8</v>
          </cell>
        </row>
        <row r="70">
          <cell r="M70">
            <v>8</v>
          </cell>
        </row>
        <row r="71">
          <cell r="M71">
            <v>8</v>
          </cell>
        </row>
        <row r="72">
          <cell r="M72">
            <v>8</v>
          </cell>
        </row>
        <row r="73">
          <cell r="M73">
            <v>8</v>
          </cell>
        </row>
        <row r="74">
          <cell r="M74">
            <v>8</v>
          </cell>
        </row>
        <row r="75">
          <cell r="M75">
            <v>8</v>
          </cell>
        </row>
        <row r="76">
          <cell r="M76">
            <v>8</v>
          </cell>
        </row>
        <row r="77">
          <cell r="M77">
            <v>8</v>
          </cell>
        </row>
        <row r="78">
          <cell r="M78">
            <v>0</v>
          </cell>
        </row>
        <row r="79">
          <cell r="M79">
            <v>9</v>
          </cell>
        </row>
        <row r="80">
          <cell r="M80">
            <v>9</v>
          </cell>
        </row>
        <row r="81">
          <cell r="M81">
            <v>9</v>
          </cell>
        </row>
        <row r="82">
          <cell r="M82">
            <v>9</v>
          </cell>
        </row>
        <row r="83">
          <cell r="M83">
            <v>9</v>
          </cell>
        </row>
        <row r="84">
          <cell r="M84">
            <v>9</v>
          </cell>
        </row>
        <row r="85">
          <cell r="M85">
            <v>9</v>
          </cell>
        </row>
        <row r="86">
          <cell r="M86">
            <v>9</v>
          </cell>
        </row>
        <row r="87">
          <cell r="M87">
            <v>0</v>
          </cell>
        </row>
        <row r="88">
          <cell r="M88">
            <v>10</v>
          </cell>
        </row>
        <row r="89">
          <cell r="M89">
            <v>10</v>
          </cell>
        </row>
        <row r="90">
          <cell r="M90">
            <v>10</v>
          </cell>
        </row>
        <row r="91">
          <cell r="M91">
            <v>10</v>
          </cell>
        </row>
        <row r="92">
          <cell r="M92">
            <v>10</v>
          </cell>
        </row>
        <row r="93">
          <cell r="M93">
            <v>10</v>
          </cell>
        </row>
        <row r="94">
          <cell r="M94">
            <v>10</v>
          </cell>
        </row>
        <row r="95">
          <cell r="M95">
            <v>10</v>
          </cell>
        </row>
        <row r="96">
          <cell r="M96">
            <v>10</v>
          </cell>
        </row>
        <row r="97">
          <cell r="M97">
            <v>10</v>
          </cell>
        </row>
        <row r="98">
          <cell r="M98">
            <v>10</v>
          </cell>
        </row>
        <row r="99">
          <cell r="M99">
            <v>10</v>
          </cell>
        </row>
        <row r="100">
          <cell r="M100">
            <v>10</v>
          </cell>
        </row>
        <row r="101">
          <cell r="M101">
            <v>10</v>
          </cell>
        </row>
        <row r="102">
          <cell r="M102">
            <v>10</v>
          </cell>
        </row>
        <row r="103">
          <cell r="M103">
            <v>10</v>
          </cell>
        </row>
        <row r="104">
          <cell r="M104">
            <v>10</v>
          </cell>
        </row>
        <row r="105">
          <cell r="M105">
            <v>10</v>
          </cell>
        </row>
        <row r="106">
          <cell r="M106">
            <v>10</v>
          </cell>
        </row>
        <row r="107">
          <cell r="M107">
            <v>10</v>
          </cell>
        </row>
        <row r="108">
          <cell r="M108">
            <v>10</v>
          </cell>
        </row>
        <row r="109">
          <cell r="M109">
            <v>0</v>
          </cell>
        </row>
        <row r="110">
          <cell r="M110">
            <v>11</v>
          </cell>
        </row>
        <row r="111">
          <cell r="M111">
            <v>11</v>
          </cell>
        </row>
        <row r="112">
          <cell r="M112">
            <v>11</v>
          </cell>
        </row>
        <row r="113">
          <cell r="M113">
            <v>11</v>
          </cell>
        </row>
        <row r="114">
          <cell r="M114">
            <v>11</v>
          </cell>
        </row>
        <row r="115">
          <cell r="M115">
            <v>11</v>
          </cell>
        </row>
        <row r="116">
          <cell r="M116">
            <v>11</v>
          </cell>
        </row>
        <row r="117">
          <cell r="M117">
            <v>11</v>
          </cell>
        </row>
        <row r="118">
          <cell r="M118">
            <v>11</v>
          </cell>
        </row>
        <row r="119">
          <cell r="M119">
            <v>11</v>
          </cell>
        </row>
        <row r="120">
          <cell r="M120">
            <v>11</v>
          </cell>
        </row>
        <row r="121">
          <cell r="M121">
            <v>11</v>
          </cell>
        </row>
        <row r="122">
          <cell r="M122">
            <v>11</v>
          </cell>
        </row>
        <row r="123">
          <cell r="M123">
            <v>11</v>
          </cell>
        </row>
        <row r="124">
          <cell r="M124">
            <v>11</v>
          </cell>
        </row>
        <row r="125">
          <cell r="M125">
            <v>11</v>
          </cell>
        </row>
        <row r="126">
          <cell r="M126">
            <v>0</v>
          </cell>
        </row>
        <row r="127">
          <cell r="M127">
            <v>12</v>
          </cell>
        </row>
        <row r="128">
          <cell r="M128">
            <v>12</v>
          </cell>
        </row>
        <row r="129">
          <cell r="M129">
            <v>12</v>
          </cell>
        </row>
        <row r="130">
          <cell r="M130">
            <v>12</v>
          </cell>
        </row>
        <row r="131">
          <cell r="M131">
            <v>12</v>
          </cell>
        </row>
        <row r="132">
          <cell r="M132">
            <v>12</v>
          </cell>
        </row>
        <row r="133">
          <cell r="M133">
            <v>12</v>
          </cell>
        </row>
        <row r="134">
          <cell r="M134">
            <v>12</v>
          </cell>
        </row>
        <row r="135">
          <cell r="M135">
            <v>12</v>
          </cell>
        </row>
        <row r="136">
          <cell r="M136">
            <v>12</v>
          </cell>
        </row>
      </sheetData>
      <sheetData sheetId="6" refreshError="1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</sheetData>
      <sheetData sheetId="7" refreshError="1">
        <row r="10">
          <cell r="G10">
            <v>2</v>
          </cell>
        </row>
      </sheetData>
      <sheetData sheetId="8" refreshError="1"/>
      <sheetData sheetId="9" refreshError="1">
        <row r="9">
          <cell r="J9">
            <v>1</v>
          </cell>
        </row>
        <row r="15">
          <cell r="A15">
            <v>0</v>
          </cell>
          <cell r="B15">
            <v>1</v>
          </cell>
          <cell r="C15" t="str">
            <v>Administração Local</v>
          </cell>
          <cell r="H15" t="str">
            <v>Para aplicação de Adm. Local é necessário definir os eventos manualmente.</v>
          </cell>
        </row>
        <row r="27">
          <cell r="A27" t="str">
            <v>F</v>
          </cell>
        </row>
      </sheetData>
      <sheetData sheetId="10" refreshError="1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489059.35</v>
          </cell>
          <cell r="AA14">
            <v>11559.34999999998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Branco</v>
          </cell>
          <cell r="O16">
            <v>0</v>
          </cell>
          <cell r="AA16">
            <v>0</v>
          </cell>
          <cell r="AB16">
            <v>0</v>
          </cell>
        </row>
        <row r="17">
          <cell r="B17" t="str">
            <v>Branco</v>
          </cell>
          <cell r="O17">
            <v>0</v>
          </cell>
          <cell r="AA17">
            <v>0</v>
          </cell>
          <cell r="AB17">
            <v>0</v>
          </cell>
        </row>
        <row r="18">
          <cell r="B18" t="str">
            <v>Branco</v>
          </cell>
          <cell r="O18">
            <v>0</v>
          </cell>
          <cell r="AA18">
            <v>0</v>
          </cell>
          <cell r="AB18">
            <v>0</v>
          </cell>
        </row>
        <row r="19">
          <cell r="B19" t="str">
            <v>Branco</v>
          </cell>
          <cell r="O19">
            <v>0</v>
          </cell>
          <cell r="AA19">
            <v>0</v>
          </cell>
          <cell r="AB19">
            <v>0</v>
          </cell>
        </row>
        <row r="20">
          <cell r="B20" t="str">
            <v>Branco</v>
          </cell>
          <cell r="O20">
            <v>0</v>
          </cell>
          <cell r="AA20">
            <v>0</v>
          </cell>
          <cell r="AB20">
            <v>0</v>
          </cell>
        </row>
        <row r="21">
          <cell r="B21" t="str">
            <v>Branco</v>
          </cell>
          <cell r="O21">
            <v>0</v>
          </cell>
          <cell r="AA21">
            <v>0</v>
          </cell>
          <cell r="AB21">
            <v>0</v>
          </cell>
        </row>
        <row r="22">
          <cell r="B22" t="str">
            <v>Branco</v>
          </cell>
          <cell r="O22">
            <v>0</v>
          </cell>
          <cell r="AA22">
            <v>0</v>
          </cell>
          <cell r="AB22">
            <v>0</v>
          </cell>
        </row>
        <row r="23">
          <cell r="B23" t="str">
            <v>Branco</v>
          </cell>
          <cell r="O23">
            <v>0</v>
          </cell>
          <cell r="AA23">
            <v>0</v>
          </cell>
          <cell r="AB23">
            <v>0</v>
          </cell>
        </row>
        <row r="24">
          <cell r="B24" t="str">
            <v>TR$</v>
          </cell>
          <cell r="O24">
            <v>489059.35</v>
          </cell>
          <cell r="AA24">
            <v>11559.35</v>
          </cell>
          <cell r="AB24">
            <v>0</v>
          </cell>
        </row>
      </sheetData>
      <sheetData sheetId="11" refreshError="1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2" refreshError="1">
        <row r="7">
          <cell r="O7">
            <v>489059.35</v>
          </cell>
        </row>
        <row r="26">
          <cell r="AC26">
            <v>0</v>
          </cell>
          <cell r="AD26">
            <v>0</v>
          </cell>
        </row>
        <row r="27">
          <cell r="AC27">
            <v>0</v>
          </cell>
          <cell r="AD27">
            <v>0</v>
          </cell>
        </row>
      </sheetData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Memória de Cálculo"/>
      <sheetName val="Planilha_Ajustada"/>
      <sheetName val="PLAN_FINAL"/>
      <sheetName val="Cronograma_FINAL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48"/>
  <sheetViews>
    <sheetView showOutlineSymbols="0" showWhiteSpace="0" view="pageBreakPreview" zoomScaleNormal="100" zoomScaleSheetLayoutView="100" workbookViewId="0">
      <selection activeCell="C3" sqref="C3:D3"/>
    </sheetView>
  </sheetViews>
  <sheetFormatPr defaultRowHeight="14.25" x14ac:dyDescent="0.2"/>
  <cols>
    <col min="1" max="1" width="17" bestFit="1" customWidth="1"/>
    <col min="2" max="2" width="64" customWidth="1"/>
    <col min="3" max="3" width="5" bestFit="1" customWidth="1"/>
    <col min="4" max="4" width="10" bestFit="1" customWidth="1"/>
    <col min="5" max="5" width="60" bestFit="1" customWidth="1"/>
    <col min="6" max="6" width="18" bestFit="1" customWidth="1"/>
  </cols>
  <sheetData>
    <row r="1" spans="1:5" ht="31.5" customHeight="1" x14ac:dyDescent="0.2">
      <c r="A1" s="1" t="s">
        <v>5</v>
      </c>
      <c r="B1" s="16" t="s">
        <v>1437</v>
      </c>
      <c r="C1" s="178" t="s">
        <v>6</v>
      </c>
      <c r="D1" s="179"/>
      <c r="E1" s="173"/>
    </row>
    <row r="2" spans="1:5" ht="30.75" customHeight="1" thickBot="1" x14ac:dyDescent="0.25">
      <c r="A2" s="2" t="s">
        <v>20</v>
      </c>
      <c r="B2" s="8" t="s">
        <v>1487</v>
      </c>
      <c r="C2" s="180">
        <v>4858903.29</v>
      </c>
      <c r="D2" s="181"/>
      <c r="E2" s="174"/>
    </row>
    <row r="3" spans="1:5" ht="31.5" customHeight="1" x14ac:dyDescent="0.2">
      <c r="A3" s="1" t="s">
        <v>7</v>
      </c>
      <c r="B3" s="9" t="s">
        <v>1703</v>
      </c>
      <c r="C3" s="178" t="s">
        <v>21</v>
      </c>
      <c r="D3" s="179"/>
      <c r="E3" s="174"/>
    </row>
    <row r="4" spans="1:5" ht="33.75" customHeight="1" x14ac:dyDescent="0.2">
      <c r="A4" s="11" t="s">
        <v>25</v>
      </c>
      <c r="B4" s="51" t="s">
        <v>144</v>
      </c>
      <c r="C4" s="182">
        <f>BDI!J28</f>
        <v>0.25590000000000002</v>
      </c>
      <c r="D4" s="183"/>
      <c r="E4" s="141" t="s">
        <v>1439</v>
      </c>
    </row>
    <row r="5" spans="1:5" ht="33.75" customHeight="1" x14ac:dyDescent="0.2">
      <c r="A5" s="3" t="s">
        <v>19</v>
      </c>
      <c r="B5" s="184" t="s">
        <v>1438</v>
      </c>
      <c r="C5" s="184"/>
      <c r="D5" s="184"/>
      <c r="E5" s="184"/>
    </row>
    <row r="6" spans="1:5" ht="4.5" customHeight="1" thickBot="1" x14ac:dyDescent="0.25">
      <c r="A6" s="12"/>
      <c r="B6" s="13"/>
      <c r="C6" s="14"/>
      <c r="D6" s="14"/>
      <c r="E6" s="15"/>
    </row>
    <row r="7" spans="1:5" ht="18.75" customHeight="1" thickBot="1" x14ac:dyDescent="0.25">
      <c r="A7" s="175" t="s">
        <v>8</v>
      </c>
      <c r="B7" s="176"/>
      <c r="C7" s="176"/>
      <c r="D7" s="176"/>
      <c r="E7" s="177"/>
    </row>
    <row r="8" spans="1:5" ht="5.25" customHeight="1" x14ac:dyDescent="0.2">
      <c r="A8" s="170"/>
      <c r="B8" s="171"/>
      <c r="C8" s="171"/>
      <c r="D8" s="171"/>
      <c r="E8" s="172"/>
    </row>
    <row r="9" spans="1:5" ht="15" x14ac:dyDescent="0.2">
      <c r="A9" s="17" t="s">
        <v>22</v>
      </c>
      <c r="B9" s="17" t="s">
        <v>18</v>
      </c>
      <c r="C9" s="18" t="s">
        <v>23</v>
      </c>
      <c r="D9" s="19" t="s">
        <v>24</v>
      </c>
      <c r="E9" s="17" t="s">
        <v>8</v>
      </c>
    </row>
    <row r="10" spans="1:5" ht="24.95" customHeight="1" x14ac:dyDescent="0.2">
      <c r="A10" s="149" t="s">
        <v>62</v>
      </c>
      <c r="B10" s="149" t="s">
        <v>390</v>
      </c>
      <c r="C10" s="150"/>
      <c r="D10" s="151"/>
      <c r="E10" s="149"/>
    </row>
    <row r="11" spans="1:5" ht="24.95" customHeight="1" x14ac:dyDescent="0.2">
      <c r="A11" s="149" t="s">
        <v>63</v>
      </c>
      <c r="B11" s="149" t="s">
        <v>279</v>
      </c>
      <c r="C11" s="150"/>
      <c r="D11" s="151"/>
      <c r="E11" s="149"/>
    </row>
    <row r="12" spans="1:5" ht="40.5" customHeight="1" x14ac:dyDescent="0.2">
      <c r="A12" s="152" t="s">
        <v>297</v>
      </c>
      <c r="B12" s="152" t="s">
        <v>272</v>
      </c>
      <c r="C12" s="104" t="s">
        <v>64</v>
      </c>
      <c r="D12" s="153" t="s">
        <v>4</v>
      </c>
      <c r="E12" s="152" t="s">
        <v>385</v>
      </c>
    </row>
    <row r="13" spans="1:5" ht="24.95" customHeight="1" x14ac:dyDescent="0.2">
      <c r="A13" s="152" t="s">
        <v>298</v>
      </c>
      <c r="B13" s="152" t="s">
        <v>391</v>
      </c>
      <c r="C13" s="104" t="s">
        <v>139</v>
      </c>
      <c r="D13" s="153" t="s">
        <v>392</v>
      </c>
      <c r="E13" s="152" t="s">
        <v>393</v>
      </c>
    </row>
    <row r="14" spans="1:5" ht="24.95" customHeight="1" x14ac:dyDescent="0.2">
      <c r="A14" s="149" t="s">
        <v>67</v>
      </c>
      <c r="B14" s="149" t="s">
        <v>274</v>
      </c>
      <c r="C14" s="150"/>
      <c r="D14" s="151"/>
      <c r="E14" s="149"/>
    </row>
    <row r="15" spans="1:5" ht="39" customHeight="1" x14ac:dyDescent="0.2">
      <c r="A15" s="152" t="s">
        <v>299</v>
      </c>
      <c r="B15" s="152" t="s">
        <v>69</v>
      </c>
      <c r="C15" s="104" t="s">
        <v>64</v>
      </c>
      <c r="D15" s="153" t="s">
        <v>394</v>
      </c>
      <c r="E15" s="152" t="s">
        <v>395</v>
      </c>
    </row>
    <row r="16" spans="1:5" ht="24.95" customHeight="1" x14ac:dyDescent="0.2">
      <c r="A16" s="149" t="s">
        <v>70</v>
      </c>
      <c r="B16" s="149" t="s">
        <v>275</v>
      </c>
      <c r="C16" s="150"/>
      <c r="D16" s="151"/>
      <c r="E16" s="149"/>
    </row>
    <row r="17" spans="1:5" ht="41.25" customHeight="1" x14ac:dyDescent="0.2">
      <c r="A17" s="152" t="s">
        <v>300</v>
      </c>
      <c r="B17" s="152" t="s">
        <v>1676</v>
      </c>
      <c r="C17" s="104" t="s">
        <v>139</v>
      </c>
      <c r="D17" s="153" t="s">
        <v>396</v>
      </c>
      <c r="E17" s="152" t="s">
        <v>397</v>
      </c>
    </row>
    <row r="18" spans="1:5" ht="43.5" customHeight="1" x14ac:dyDescent="0.2">
      <c r="A18" s="152" t="s">
        <v>302</v>
      </c>
      <c r="B18" s="152" t="s">
        <v>73</v>
      </c>
      <c r="C18" s="104" t="s">
        <v>64</v>
      </c>
      <c r="D18" s="153" t="s">
        <v>398</v>
      </c>
      <c r="E18" s="152" t="s">
        <v>399</v>
      </c>
    </row>
    <row r="19" spans="1:5" ht="67.5" customHeight="1" x14ac:dyDescent="0.2">
      <c r="A19" s="152" t="s">
        <v>303</v>
      </c>
      <c r="B19" s="152" t="s">
        <v>1677</v>
      </c>
      <c r="C19" s="104" t="s">
        <v>74</v>
      </c>
      <c r="D19" s="153" t="s">
        <v>1678</v>
      </c>
      <c r="E19" s="152" t="s">
        <v>400</v>
      </c>
    </row>
    <row r="20" spans="1:5" ht="30.75" customHeight="1" x14ac:dyDescent="0.2">
      <c r="A20" s="152" t="s">
        <v>305</v>
      </c>
      <c r="B20" s="152" t="s">
        <v>306</v>
      </c>
      <c r="C20" s="104" t="s">
        <v>307</v>
      </c>
      <c r="D20" s="153" t="s">
        <v>4</v>
      </c>
      <c r="E20" s="152" t="s">
        <v>401</v>
      </c>
    </row>
    <row r="21" spans="1:5" ht="66" customHeight="1" x14ac:dyDescent="0.2">
      <c r="A21" s="152" t="s">
        <v>308</v>
      </c>
      <c r="B21" s="152" t="s">
        <v>309</v>
      </c>
      <c r="C21" s="104" t="s">
        <v>165</v>
      </c>
      <c r="D21" s="153" t="s">
        <v>402</v>
      </c>
      <c r="E21" s="152" t="s">
        <v>403</v>
      </c>
    </row>
    <row r="22" spans="1:5" ht="42.75" customHeight="1" x14ac:dyDescent="0.2">
      <c r="A22" s="152" t="s">
        <v>310</v>
      </c>
      <c r="B22" s="152" t="s">
        <v>75</v>
      </c>
      <c r="C22" s="104" t="s">
        <v>165</v>
      </c>
      <c r="D22" s="153" t="s">
        <v>398</v>
      </c>
      <c r="E22" s="152" t="s">
        <v>399</v>
      </c>
    </row>
    <row r="23" spans="1:5" ht="30.75" customHeight="1" x14ac:dyDescent="0.2">
      <c r="A23" s="152" t="s">
        <v>311</v>
      </c>
      <c r="B23" s="152" t="s">
        <v>140</v>
      </c>
      <c r="C23" s="104" t="s">
        <v>139</v>
      </c>
      <c r="D23" s="153" t="s">
        <v>346</v>
      </c>
      <c r="E23" s="152" t="s">
        <v>404</v>
      </c>
    </row>
    <row r="24" spans="1:5" ht="24.95" customHeight="1" x14ac:dyDescent="0.2">
      <c r="A24" s="149" t="s">
        <v>76</v>
      </c>
      <c r="B24" s="149" t="s">
        <v>277</v>
      </c>
      <c r="C24" s="150"/>
      <c r="D24" s="151"/>
      <c r="E24" s="149"/>
    </row>
    <row r="25" spans="1:5" ht="39.950000000000003" customHeight="1" x14ac:dyDescent="0.2">
      <c r="A25" s="152" t="s">
        <v>312</v>
      </c>
      <c r="B25" s="152" t="s">
        <v>78</v>
      </c>
      <c r="C25" s="104" t="s">
        <v>139</v>
      </c>
      <c r="D25" s="153" t="s">
        <v>396</v>
      </c>
      <c r="E25" s="152" t="s">
        <v>397</v>
      </c>
    </row>
    <row r="26" spans="1:5" ht="39.950000000000003" customHeight="1" x14ac:dyDescent="0.2">
      <c r="A26" s="152" t="s">
        <v>313</v>
      </c>
      <c r="B26" s="152" t="s">
        <v>80</v>
      </c>
      <c r="C26" s="104" t="s">
        <v>81</v>
      </c>
      <c r="D26" s="153" t="s">
        <v>61</v>
      </c>
      <c r="E26" s="152" t="s">
        <v>387</v>
      </c>
    </row>
    <row r="27" spans="1:5" ht="39.950000000000003" customHeight="1" x14ac:dyDescent="0.2">
      <c r="A27" s="152" t="s">
        <v>314</v>
      </c>
      <c r="B27" s="152" t="s">
        <v>1679</v>
      </c>
      <c r="C27" s="104" t="s">
        <v>64</v>
      </c>
      <c r="D27" s="153" t="s">
        <v>316</v>
      </c>
      <c r="E27" s="152" t="s">
        <v>388</v>
      </c>
    </row>
    <row r="28" spans="1:5" ht="54" customHeight="1" x14ac:dyDescent="0.2">
      <c r="A28" s="152" t="s">
        <v>317</v>
      </c>
      <c r="B28" s="152" t="s">
        <v>1680</v>
      </c>
      <c r="C28" s="104" t="s">
        <v>379</v>
      </c>
      <c r="D28" s="153" t="s">
        <v>319</v>
      </c>
      <c r="E28" s="152" t="s">
        <v>389</v>
      </c>
    </row>
    <row r="29" spans="1:5" ht="24.95" customHeight="1" x14ac:dyDescent="0.2">
      <c r="A29" s="149" t="s">
        <v>405</v>
      </c>
      <c r="B29" s="149" t="s">
        <v>406</v>
      </c>
      <c r="C29" s="150"/>
      <c r="D29" s="151"/>
      <c r="E29" s="149"/>
    </row>
    <row r="30" spans="1:5" ht="54.75" customHeight="1" x14ac:dyDescent="0.2">
      <c r="A30" s="152" t="s">
        <v>407</v>
      </c>
      <c r="B30" s="152" t="s">
        <v>408</v>
      </c>
      <c r="C30" s="104" t="s">
        <v>139</v>
      </c>
      <c r="D30" s="153" t="s">
        <v>409</v>
      </c>
      <c r="E30" s="152" t="s">
        <v>410</v>
      </c>
    </row>
    <row r="31" spans="1:5" ht="78.75" customHeight="1" x14ac:dyDescent="0.2">
      <c r="A31" s="152" t="s">
        <v>411</v>
      </c>
      <c r="B31" s="152" t="s">
        <v>412</v>
      </c>
      <c r="C31" s="104" t="s">
        <v>74</v>
      </c>
      <c r="D31" s="153" t="s">
        <v>1488</v>
      </c>
      <c r="E31" s="152" t="s">
        <v>1489</v>
      </c>
    </row>
    <row r="32" spans="1:5" ht="40.5" customHeight="1" x14ac:dyDescent="0.2">
      <c r="A32" s="152" t="s">
        <v>413</v>
      </c>
      <c r="B32" s="152" t="s">
        <v>414</v>
      </c>
      <c r="C32" s="104" t="s">
        <v>64</v>
      </c>
      <c r="D32" s="153" t="s">
        <v>415</v>
      </c>
      <c r="E32" s="152" t="s">
        <v>416</v>
      </c>
    </row>
    <row r="33" spans="1:5" ht="42" customHeight="1" x14ac:dyDescent="0.2">
      <c r="A33" s="152" t="s">
        <v>417</v>
      </c>
      <c r="B33" s="152" t="s">
        <v>418</v>
      </c>
      <c r="C33" s="104" t="s">
        <v>108</v>
      </c>
      <c r="D33" s="153" t="s">
        <v>61</v>
      </c>
      <c r="E33" s="152" t="s">
        <v>1121</v>
      </c>
    </row>
    <row r="34" spans="1:5" ht="30" customHeight="1" x14ac:dyDescent="0.2">
      <c r="A34" s="152" t="s">
        <v>421</v>
      </c>
      <c r="B34" s="152" t="s">
        <v>422</v>
      </c>
      <c r="C34" s="104" t="s">
        <v>108</v>
      </c>
      <c r="D34" s="153" t="s">
        <v>61</v>
      </c>
      <c r="E34" s="152" t="s">
        <v>1122</v>
      </c>
    </row>
    <row r="35" spans="1:5" ht="54.75" customHeight="1" x14ac:dyDescent="0.2">
      <c r="A35" s="152" t="s">
        <v>424</v>
      </c>
      <c r="B35" s="152" t="s">
        <v>1490</v>
      </c>
      <c r="C35" s="104" t="s">
        <v>139</v>
      </c>
      <c r="D35" s="153" t="s">
        <v>1491</v>
      </c>
      <c r="E35" s="152" t="s">
        <v>1492</v>
      </c>
    </row>
    <row r="36" spans="1:5" ht="29.25" customHeight="1" x14ac:dyDescent="0.2">
      <c r="A36" s="152" t="s">
        <v>427</v>
      </c>
      <c r="B36" s="152" t="s">
        <v>425</v>
      </c>
      <c r="C36" s="104" t="s">
        <v>108</v>
      </c>
      <c r="D36" s="153" t="s">
        <v>61</v>
      </c>
      <c r="E36" s="152" t="s">
        <v>426</v>
      </c>
    </row>
    <row r="37" spans="1:5" ht="54.75" customHeight="1" x14ac:dyDescent="0.2">
      <c r="A37" s="152" t="s">
        <v>431</v>
      </c>
      <c r="B37" s="152" t="s">
        <v>428</v>
      </c>
      <c r="C37" s="104" t="s">
        <v>74</v>
      </c>
      <c r="D37" s="153" t="s">
        <v>429</v>
      </c>
      <c r="E37" s="152" t="s">
        <v>430</v>
      </c>
    </row>
    <row r="38" spans="1:5" ht="45" customHeight="1" x14ac:dyDescent="0.2">
      <c r="A38" s="152" t="s">
        <v>434</v>
      </c>
      <c r="B38" s="152" t="s">
        <v>432</v>
      </c>
      <c r="C38" s="104" t="s">
        <v>139</v>
      </c>
      <c r="D38" s="153" t="s">
        <v>4</v>
      </c>
      <c r="E38" s="152" t="s">
        <v>433</v>
      </c>
    </row>
    <row r="39" spans="1:5" ht="41.25" customHeight="1" x14ac:dyDescent="0.2">
      <c r="A39" s="152" t="s">
        <v>438</v>
      </c>
      <c r="B39" s="152" t="s">
        <v>435</v>
      </c>
      <c r="C39" s="104" t="s">
        <v>139</v>
      </c>
      <c r="D39" s="153" t="s">
        <v>436</v>
      </c>
      <c r="E39" s="152" t="s">
        <v>437</v>
      </c>
    </row>
    <row r="40" spans="1:5" ht="81.75" customHeight="1" x14ac:dyDescent="0.2">
      <c r="A40" s="152" t="s">
        <v>1493</v>
      </c>
      <c r="B40" s="152" t="s">
        <v>439</v>
      </c>
      <c r="C40" s="104" t="s">
        <v>74</v>
      </c>
      <c r="D40" s="153" t="s">
        <v>440</v>
      </c>
      <c r="E40" s="152" t="s">
        <v>441</v>
      </c>
    </row>
    <row r="41" spans="1:5" ht="24.95" customHeight="1" x14ac:dyDescent="0.2">
      <c r="A41" s="149" t="s">
        <v>145</v>
      </c>
      <c r="B41" s="149" t="s">
        <v>442</v>
      </c>
      <c r="C41" s="150"/>
      <c r="D41" s="151"/>
      <c r="E41" s="149"/>
    </row>
    <row r="42" spans="1:5" ht="24.95" customHeight="1" x14ac:dyDescent="0.2">
      <c r="A42" s="149" t="s">
        <v>320</v>
      </c>
      <c r="B42" s="149" t="s">
        <v>279</v>
      </c>
      <c r="C42" s="150"/>
      <c r="D42" s="151"/>
      <c r="E42" s="149"/>
    </row>
    <row r="43" spans="1:5" ht="28.5" customHeight="1" x14ac:dyDescent="0.2">
      <c r="A43" s="152" t="s">
        <v>443</v>
      </c>
      <c r="B43" s="152" t="s">
        <v>391</v>
      </c>
      <c r="C43" s="104" t="s">
        <v>139</v>
      </c>
      <c r="D43" s="153" t="s">
        <v>444</v>
      </c>
      <c r="E43" s="152" t="s">
        <v>445</v>
      </c>
    </row>
    <row r="44" spans="1:5" ht="24.95" customHeight="1" x14ac:dyDescent="0.2">
      <c r="A44" s="149" t="s">
        <v>321</v>
      </c>
      <c r="B44" s="149" t="s">
        <v>274</v>
      </c>
      <c r="C44" s="150"/>
      <c r="D44" s="151"/>
      <c r="E44" s="149"/>
    </row>
    <row r="45" spans="1:5" ht="41.25" customHeight="1" x14ac:dyDescent="0.2">
      <c r="A45" s="152" t="s">
        <v>322</v>
      </c>
      <c r="B45" s="152" t="s">
        <v>69</v>
      </c>
      <c r="C45" s="104" t="s">
        <v>64</v>
      </c>
      <c r="D45" s="153" t="s">
        <v>446</v>
      </c>
      <c r="E45" s="152" t="s">
        <v>447</v>
      </c>
    </row>
    <row r="46" spans="1:5" ht="42" customHeight="1" x14ac:dyDescent="0.2">
      <c r="A46" s="152" t="s">
        <v>323</v>
      </c>
      <c r="B46" s="152" t="s">
        <v>380</v>
      </c>
      <c r="C46" s="104" t="s">
        <v>74</v>
      </c>
      <c r="D46" s="153" t="s">
        <v>448</v>
      </c>
      <c r="E46" s="152" t="s">
        <v>449</v>
      </c>
    </row>
    <row r="47" spans="1:5" ht="24.95" customHeight="1" x14ac:dyDescent="0.2">
      <c r="A47" s="149" t="s">
        <v>324</v>
      </c>
      <c r="B47" s="149" t="s">
        <v>275</v>
      </c>
      <c r="C47" s="150"/>
      <c r="D47" s="151"/>
      <c r="E47" s="149"/>
    </row>
    <row r="48" spans="1:5" ht="54" customHeight="1" x14ac:dyDescent="0.2">
      <c r="A48" s="152" t="s">
        <v>325</v>
      </c>
      <c r="B48" s="152" t="s">
        <v>301</v>
      </c>
      <c r="C48" s="104" t="s">
        <v>139</v>
      </c>
      <c r="D48" s="153" t="s">
        <v>450</v>
      </c>
      <c r="E48" s="152" t="s">
        <v>451</v>
      </c>
    </row>
    <row r="49" spans="1:5" ht="41.25" customHeight="1" x14ac:dyDescent="0.2">
      <c r="A49" s="152" t="s">
        <v>326</v>
      </c>
      <c r="B49" s="152" t="s">
        <v>73</v>
      </c>
      <c r="C49" s="104" t="s">
        <v>64</v>
      </c>
      <c r="D49" s="153" t="s">
        <v>452</v>
      </c>
      <c r="E49" s="152" t="s">
        <v>453</v>
      </c>
    </row>
    <row r="50" spans="1:5" ht="68.25" customHeight="1" x14ac:dyDescent="0.2">
      <c r="A50" s="152" t="s">
        <v>327</v>
      </c>
      <c r="B50" s="152" t="s">
        <v>304</v>
      </c>
      <c r="C50" s="104" t="s">
        <v>74</v>
      </c>
      <c r="D50" s="153" t="s">
        <v>454</v>
      </c>
      <c r="E50" s="152" t="s">
        <v>455</v>
      </c>
    </row>
    <row r="51" spans="1:5" ht="30" customHeight="1" x14ac:dyDescent="0.2">
      <c r="A51" s="152" t="s">
        <v>328</v>
      </c>
      <c r="B51" s="152" t="s">
        <v>306</v>
      </c>
      <c r="C51" s="104" t="s">
        <v>307</v>
      </c>
      <c r="D51" s="153" t="s">
        <v>346</v>
      </c>
      <c r="E51" s="152" t="s">
        <v>456</v>
      </c>
    </row>
    <row r="52" spans="1:5" ht="66.75" customHeight="1" x14ac:dyDescent="0.2">
      <c r="A52" s="152" t="s">
        <v>329</v>
      </c>
      <c r="B52" s="152" t="s">
        <v>309</v>
      </c>
      <c r="C52" s="104" t="s">
        <v>165</v>
      </c>
      <c r="D52" s="153" t="s">
        <v>457</v>
      </c>
      <c r="E52" s="152" t="s">
        <v>458</v>
      </c>
    </row>
    <row r="53" spans="1:5" ht="39.75" customHeight="1" x14ac:dyDescent="0.2">
      <c r="A53" s="152" t="s">
        <v>330</v>
      </c>
      <c r="B53" s="152" t="s">
        <v>75</v>
      </c>
      <c r="C53" s="104" t="s">
        <v>165</v>
      </c>
      <c r="D53" s="153" t="s">
        <v>452</v>
      </c>
      <c r="E53" s="152" t="s">
        <v>453</v>
      </c>
    </row>
    <row r="54" spans="1:5" ht="40.5" customHeight="1" x14ac:dyDescent="0.2">
      <c r="A54" s="152" t="s">
        <v>331</v>
      </c>
      <c r="B54" s="152" t="s">
        <v>140</v>
      </c>
      <c r="C54" s="104" t="s">
        <v>139</v>
      </c>
      <c r="D54" s="153" t="s">
        <v>459</v>
      </c>
      <c r="E54" s="152" t="s">
        <v>460</v>
      </c>
    </row>
    <row r="55" spans="1:5" ht="24.95" customHeight="1" x14ac:dyDescent="0.2">
      <c r="A55" s="149" t="s">
        <v>332</v>
      </c>
      <c r="B55" s="149" t="s">
        <v>277</v>
      </c>
      <c r="C55" s="150"/>
      <c r="D55" s="151"/>
      <c r="E55" s="149"/>
    </row>
    <row r="56" spans="1:5" ht="41.25" customHeight="1" x14ac:dyDescent="0.2">
      <c r="A56" s="152" t="s">
        <v>333</v>
      </c>
      <c r="B56" s="152" t="s">
        <v>78</v>
      </c>
      <c r="C56" s="104" t="s">
        <v>139</v>
      </c>
      <c r="D56" s="153" t="s">
        <v>450</v>
      </c>
      <c r="E56" s="152" t="s">
        <v>451</v>
      </c>
    </row>
    <row r="57" spans="1:5" ht="28.5" customHeight="1" x14ac:dyDescent="0.2">
      <c r="A57" s="152" t="s">
        <v>334</v>
      </c>
      <c r="B57" s="152" t="s">
        <v>80</v>
      </c>
      <c r="C57" s="104" t="s">
        <v>81</v>
      </c>
      <c r="D57" s="153" t="s">
        <v>61</v>
      </c>
      <c r="E57" s="152" t="s">
        <v>387</v>
      </c>
    </row>
    <row r="58" spans="1:5" ht="41.25" customHeight="1" x14ac:dyDescent="0.2">
      <c r="A58" s="152" t="s">
        <v>335</v>
      </c>
      <c r="B58" s="152" t="s">
        <v>315</v>
      </c>
      <c r="C58" s="104" t="s">
        <v>64</v>
      </c>
      <c r="D58" s="153" t="s">
        <v>461</v>
      </c>
      <c r="E58" s="152" t="s">
        <v>462</v>
      </c>
    </row>
    <row r="59" spans="1:5" ht="54" customHeight="1" x14ac:dyDescent="0.2">
      <c r="A59" s="152" t="s">
        <v>336</v>
      </c>
      <c r="B59" s="152" t="s">
        <v>318</v>
      </c>
      <c r="C59" s="104" t="s">
        <v>379</v>
      </c>
      <c r="D59" s="153" t="s">
        <v>463</v>
      </c>
      <c r="E59" s="152" t="s">
        <v>464</v>
      </c>
    </row>
    <row r="60" spans="1:5" ht="24.95" customHeight="1" x14ac:dyDescent="0.2">
      <c r="A60" s="149" t="s">
        <v>465</v>
      </c>
      <c r="B60" s="149" t="s">
        <v>406</v>
      </c>
      <c r="C60" s="150"/>
      <c r="D60" s="151"/>
      <c r="E60" s="149"/>
    </row>
    <row r="61" spans="1:5" ht="54.75" customHeight="1" x14ac:dyDescent="0.2">
      <c r="A61" s="152" t="s">
        <v>466</v>
      </c>
      <c r="B61" s="152" t="s">
        <v>408</v>
      </c>
      <c r="C61" s="104" t="s">
        <v>139</v>
      </c>
      <c r="D61" s="153" t="s">
        <v>467</v>
      </c>
      <c r="E61" s="152" t="s">
        <v>468</v>
      </c>
    </row>
    <row r="62" spans="1:5" ht="78.75" customHeight="1" x14ac:dyDescent="0.2">
      <c r="A62" s="152" t="s">
        <v>469</v>
      </c>
      <c r="B62" s="152" t="s">
        <v>412</v>
      </c>
      <c r="C62" s="104" t="s">
        <v>74</v>
      </c>
      <c r="D62" s="153" t="s">
        <v>1494</v>
      </c>
      <c r="E62" s="152" t="s">
        <v>1495</v>
      </c>
    </row>
    <row r="63" spans="1:5" ht="42" customHeight="1" x14ac:dyDescent="0.2">
      <c r="A63" s="152" t="s">
        <v>470</v>
      </c>
      <c r="B63" s="152" t="s">
        <v>414</v>
      </c>
      <c r="C63" s="104" t="s">
        <v>64</v>
      </c>
      <c r="D63" s="153" t="s">
        <v>471</v>
      </c>
      <c r="E63" s="152" t="s">
        <v>472</v>
      </c>
    </row>
    <row r="64" spans="1:5" ht="41.25" customHeight="1" x14ac:dyDescent="0.2">
      <c r="A64" s="152" t="s">
        <v>473</v>
      </c>
      <c r="B64" s="152" t="s">
        <v>418</v>
      </c>
      <c r="C64" s="104" t="s">
        <v>108</v>
      </c>
      <c r="D64" s="153" t="s">
        <v>319</v>
      </c>
      <c r="E64" s="152" t="s">
        <v>474</v>
      </c>
    </row>
    <row r="65" spans="1:5" ht="29.25" customHeight="1" x14ac:dyDescent="0.2">
      <c r="A65" s="152" t="s">
        <v>475</v>
      </c>
      <c r="B65" s="152" t="s">
        <v>422</v>
      </c>
      <c r="C65" s="104" t="s">
        <v>108</v>
      </c>
      <c r="D65" s="153" t="s">
        <v>319</v>
      </c>
      <c r="E65" s="152" t="s">
        <v>476</v>
      </c>
    </row>
    <row r="66" spans="1:5" ht="53.25" customHeight="1" x14ac:dyDescent="0.2">
      <c r="A66" s="152" t="s">
        <v>477</v>
      </c>
      <c r="B66" s="152" t="s">
        <v>1490</v>
      </c>
      <c r="C66" s="104" t="s">
        <v>139</v>
      </c>
      <c r="D66" s="153" t="s">
        <v>1496</v>
      </c>
      <c r="E66" s="152" t="s">
        <v>1497</v>
      </c>
    </row>
    <row r="67" spans="1:5" ht="28.5" customHeight="1" x14ac:dyDescent="0.2">
      <c r="A67" s="152" t="s">
        <v>479</v>
      </c>
      <c r="B67" s="152" t="s">
        <v>425</v>
      </c>
      <c r="C67" s="104" t="s">
        <v>108</v>
      </c>
      <c r="D67" s="153" t="s">
        <v>319</v>
      </c>
      <c r="E67" s="152" t="s">
        <v>478</v>
      </c>
    </row>
    <row r="68" spans="1:5" ht="52.5" customHeight="1" x14ac:dyDescent="0.2">
      <c r="A68" s="152" t="s">
        <v>482</v>
      </c>
      <c r="B68" s="152" t="s">
        <v>428</v>
      </c>
      <c r="C68" s="104" t="s">
        <v>74</v>
      </c>
      <c r="D68" s="153" t="s">
        <v>480</v>
      </c>
      <c r="E68" s="152" t="s">
        <v>481</v>
      </c>
    </row>
    <row r="69" spans="1:5" ht="40.5" customHeight="1" x14ac:dyDescent="0.2">
      <c r="A69" s="152" t="s">
        <v>485</v>
      </c>
      <c r="B69" s="152" t="s">
        <v>432</v>
      </c>
      <c r="C69" s="104" t="s">
        <v>139</v>
      </c>
      <c r="D69" s="153" t="s">
        <v>483</v>
      </c>
      <c r="E69" s="152" t="s">
        <v>484</v>
      </c>
    </row>
    <row r="70" spans="1:5" ht="40.5" customHeight="1" x14ac:dyDescent="0.2">
      <c r="A70" s="152" t="s">
        <v>488</v>
      </c>
      <c r="B70" s="152" t="s">
        <v>435</v>
      </c>
      <c r="C70" s="104" t="s">
        <v>139</v>
      </c>
      <c r="D70" s="153" t="s">
        <v>486</v>
      </c>
      <c r="E70" s="152" t="s">
        <v>487</v>
      </c>
    </row>
    <row r="71" spans="1:5" ht="79.5" customHeight="1" x14ac:dyDescent="0.2">
      <c r="A71" s="152" t="s">
        <v>1498</v>
      </c>
      <c r="B71" s="152" t="s">
        <v>439</v>
      </c>
      <c r="C71" s="104" t="s">
        <v>74</v>
      </c>
      <c r="D71" s="153" t="s">
        <v>489</v>
      </c>
      <c r="E71" s="152" t="s">
        <v>490</v>
      </c>
    </row>
    <row r="72" spans="1:5" ht="24.95" customHeight="1" x14ac:dyDescent="0.2">
      <c r="A72" s="149" t="s">
        <v>146</v>
      </c>
      <c r="B72" s="149" t="s">
        <v>491</v>
      </c>
      <c r="C72" s="150"/>
      <c r="D72" s="151"/>
      <c r="E72" s="149"/>
    </row>
    <row r="73" spans="1:5" ht="24.95" customHeight="1" x14ac:dyDescent="0.2">
      <c r="A73" s="149" t="s">
        <v>337</v>
      </c>
      <c r="B73" s="149" t="s">
        <v>279</v>
      </c>
      <c r="C73" s="150"/>
      <c r="D73" s="151"/>
      <c r="E73" s="149"/>
    </row>
    <row r="74" spans="1:5" ht="28.5" customHeight="1" x14ac:dyDescent="0.2">
      <c r="A74" s="152" t="s">
        <v>338</v>
      </c>
      <c r="B74" s="152" t="s">
        <v>391</v>
      </c>
      <c r="C74" s="104" t="s">
        <v>139</v>
      </c>
      <c r="D74" s="153" t="s">
        <v>492</v>
      </c>
      <c r="E74" s="152" t="s">
        <v>493</v>
      </c>
    </row>
    <row r="75" spans="1:5" s="143" customFormat="1" ht="24.95" customHeight="1" x14ac:dyDescent="0.2">
      <c r="A75" s="149" t="s">
        <v>339</v>
      </c>
      <c r="B75" s="149" t="s">
        <v>274</v>
      </c>
      <c r="C75" s="150"/>
      <c r="D75" s="151"/>
      <c r="E75" s="149"/>
    </row>
    <row r="76" spans="1:5" ht="42" customHeight="1" x14ac:dyDescent="0.2">
      <c r="A76" s="152" t="s">
        <v>340</v>
      </c>
      <c r="B76" s="152" t="s">
        <v>69</v>
      </c>
      <c r="C76" s="104" t="s">
        <v>64</v>
      </c>
      <c r="D76" s="153" t="s">
        <v>494</v>
      </c>
      <c r="E76" s="152" t="s">
        <v>495</v>
      </c>
    </row>
    <row r="77" spans="1:5" ht="24.95" customHeight="1" x14ac:dyDescent="0.2">
      <c r="A77" s="149" t="s">
        <v>341</v>
      </c>
      <c r="B77" s="149" t="s">
        <v>275</v>
      </c>
      <c r="C77" s="150"/>
      <c r="D77" s="151"/>
      <c r="E77" s="149"/>
    </row>
    <row r="78" spans="1:5" ht="54.75" customHeight="1" x14ac:dyDescent="0.2">
      <c r="A78" s="152" t="s">
        <v>147</v>
      </c>
      <c r="B78" s="152" t="s">
        <v>301</v>
      </c>
      <c r="C78" s="104" t="s">
        <v>139</v>
      </c>
      <c r="D78" s="153" t="s">
        <v>496</v>
      </c>
      <c r="E78" s="152" t="s">
        <v>497</v>
      </c>
    </row>
    <row r="79" spans="1:5" ht="42" customHeight="1" x14ac:dyDescent="0.2">
      <c r="A79" s="152" t="s">
        <v>148</v>
      </c>
      <c r="B79" s="152" t="s">
        <v>73</v>
      </c>
      <c r="C79" s="104" t="s">
        <v>64</v>
      </c>
      <c r="D79" s="153" t="s">
        <v>498</v>
      </c>
      <c r="E79" s="152" t="s">
        <v>499</v>
      </c>
    </row>
    <row r="80" spans="1:5" ht="67.5" customHeight="1" x14ac:dyDescent="0.2">
      <c r="A80" s="152" t="s">
        <v>149</v>
      </c>
      <c r="B80" s="152" t="s">
        <v>304</v>
      </c>
      <c r="C80" s="104" t="s">
        <v>74</v>
      </c>
      <c r="D80" s="153" t="s">
        <v>500</v>
      </c>
      <c r="E80" s="152" t="s">
        <v>501</v>
      </c>
    </row>
    <row r="81" spans="1:5" ht="29.25" customHeight="1" x14ac:dyDescent="0.2">
      <c r="A81" s="152" t="s">
        <v>250</v>
      </c>
      <c r="B81" s="152" t="s">
        <v>306</v>
      </c>
      <c r="C81" s="104" t="s">
        <v>307</v>
      </c>
      <c r="D81" s="153" t="s">
        <v>61</v>
      </c>
      <c r="E81" s="152" t="s">
        <v>387</v>
      </c>
    </row>
    <row r="82" spans="1:5" ht="54.75" customHeight="1" x14ac:dyDescent="0.2">
      <c r="A82" s="152" t="s">
        <v>251</v>
      </c>
      <c r="B82" s="152" t="s">
        <v>309</v>
      </c>
      <c r="C82" s="104" t="s">
        <v>165</v>
      </c>
      <c r="D82" s="153" t="s">
        <v>502</v>
      </c>
      <c r="E82" s="152" t="s">
        <v>503</v>
      </c>
    </row>
    <row r="83" spans="1:5" ht="42.75" customHeight="1" x14ac:dyDescent="0.2">
      <c r="A83" s="152" t="s">
        <v>281</v>
      </c>
      <c r="B83" s="152" t="s">
        <v>75</v>
      </c>
      <c r="C83" s="104" t="s">
        <v>165</v>
      </c>
      <c r="D83" s="153" t="s">
        <v>498</v>
      </c>
      <c r="E83" s="152" t="s">
        <v>504</v>
      </c>
    </row>
    <row r="84" spans="1:5" ht="30" customHeight="1" x14ac:dyDescent="0.2">
      <c r="A84" s="152" t="s">
        <v>282</v>
      </c>
      <c r="B84" s="152" t="s">
        <v>140</v>
      </c>
      <c r="C84" s="104" t="s">
        <v>139</v>
      </c>
      <c r="D84" s="153" t="s">
        <v>463</v>
      </c>
      <c r="E84" s="152" t="s">
        <v>505</v>
      </c>
    </row>
    <row r="85" spans="1:5" ht="24.95" customHeight="1" x14ac:dyDescent="0.2">
      <c r="A85" s="149" t="s">
        <v>342</v>
      </c>
      <c r="B85" s="149" t="s">
        <v>277</v>
      </c>
      <c r="C85" s="150"/>
      <c r="D85" s="151"/>
      <c r="E85" s="149"/>
    </row>
    <row r="86" spans="1:5" ht="42" customHeight="1" x14ac:dyDescent="0.2">
      <c r="A86" s="152" t="s">
        <v>343</v>
      </c>
      <c r="B86" s="152" t="s">
        <v>78</v>
      </c>
      <c r="C86" s="104" t="s">
        <v>139</v>
      </c>
      <c r="D86" s="153" t="s">
        <v>496</v>
      </c>
      <c r="E86" s="152" t="s">
        <v>497</v>
      </c>
    </row>
    <row r="87" spans="1:5" ht="30.75" customHeight="1" x14ac:dyDescent="0.2">
      <c r="A87" s="152" t="s">
        <v>344</v>
      </c>
      <c r="B87" s="152" t="s">
        <v>80</v>
      </c>
      <c r="C87" s="104" t="s">
        <v>81</v>
      </c>
      <c r="D87" s="153" t="s">
        <v>61</v>
      </c>
      <c r="E87" s="152" t="s">
        <v>387</v>
      </c>
    </row>
    <row r="88" spans="1:5" ht="30.75" customHeight="1" x14ac:dyDescent="0.2">
      <c r="A88" s="152" t="s">
        <v>345</v>
      </c>
      <c r="B88" s="152" t="s">
        <v>318</v>
      </c>
      <c r="C88" s="104" t="s">
        <v>379</v>
      </c>
      <c r="D88" s="153" t="s">
        <v>61</v>
      </c>
      <c r="E88" s="152" t="s">
        <v>506</v>
      </c>
    </row>
    <row r="89" spans="1:5" ht="24.95" customHeight="1" x14ac:dyDescent="0.2">
      <c r="A89" s="149" t="s">
        <v>150</v>
      </c>
      <c r="B89" s="149" t="s">
        <v>507</v>
      </c>
      <c r="C89" s="150"/>
      <c r="D89" s="151"/>
      <c r="E89" s="149"/>
    </row>
    <row r="90" spans="1:5" ht="24.95" customHeight="1" x14ac:dyDescent="0.2">
      <c r="A90" s="149" t="s">
        <v>151</v>
      </c>
      <c r="B90" s="149" t="s">
        <v>279</v>
      </c>
      <c r="C90" s="150"/>
      <c r="D90" s="151"/>
      <c r="E90" s="149"/>
    </row>
    <row r="91" spans="1:5" ht="27.75" customHeight="1" x14ac:dyDescent="0.2">
      <c r="A91" s="152" t="s">
        <v>152</v>
      </c>
      <c r="B91" s="152" t="s">
        <v>391</v>
      </c>
      <c r="C91" s="104" t="s">
        <v>139</v>
      </c>
      <c r="D91" s="153" t="s">
        <v>508</v>
      </c>
      <c r="E91" s="152" t="s">
        <v>509</v>
      </c>
    </row>
    <row r="92" spans="1:5" ht="24.95" customHeight="1" x14ac:dyDescent="0.2">
      <c r="A92" s="149" t="s">
        <v>153</v>
      </c>
      <c r="B92" s="149" t="s">
        <v>274</v>
      </c>
      <c r="C92" s="150"/>
      <c r="D92" s="151"/>
      <c r="E92" s="149"/>
    </row>
    <row r="93" spans="1:5" ht="42.75" customHeight="1" x14ac:dyDescent="0.2">
      <c r="A93" s="152" t="s">
        <v>154</v>
      </c>
      <c r="B93" s="152" t="s">
        <v>69</v>
      </c>
      <c r="C93" s="104" t="s">
        <v>64</v>
      </c>
      <c r="D93" s="153" t="s">
        <v>510</v>
      </c>
      <c r="E93" s="152" t="s">
        <v>511</v>
      </c>
    </row>
    <row r="94" spans="1:5" ht="24.95" customHeight="1" x14ac:dyDescent="0.2">
      <c r="A94" s="149" t="s">
        <v>155</v>
      </c>
      <c r="B94" s="149" t="s">
        <v>275</v>
      </c>
      <c r="C94" s="150"/>
      <c r="D94" s="151"/>
      <c r="E94" s="149"/>
    </row>
    <row r="95" spans="1:5" ht="52.5" customHeight="1" x14ac:dyDescent="0.2">
      <c r="A95" s="152" t="s">
        <v>156</v>
      </c>
      <c r="B95" s="152" t="s">
        <v>301</v>
      </c>
      <c r="C95" s="104" t="s">
        <v>139</v>
      </c>
      <c r="D95" s="153" t="s">
        <v>512</v>
      </c>
      <c r="E95" s="152" t="s">
        <v>513</v>
      </c>
    </row>
    <row r="96" spans="1:5" ht="41.25" customHeight="1" x14ac:dyDescent="0.2">
      <c r="A96" s="152" t="s">
        <v>157</v>
      </c>
      <c r="B96" s="152" t="s">
        <v>73</v>
      </c>
      <c r="C96" s="104" t="s">
        <v>64</v>
      </c>
      <c r="D96" s="153" t="s">
        <v>514</v>
      </c>
      <c r="E96" s="152" t="s">
        <v>515</v>
      </c>
    </row>
    <row r="97" spans="1:5" ht="66.75" customHeight="1" x14ac:dyDescent="0.2">
      <c r="A97" s="152" t="s">
        <v>158</v>
      </c>
      <c r="B97" s="152" t="s">
        <v>304</v>
      </c>
      <c r="C97" s="104" t="s">
        <v>74</v>
      </c>
      <c r="D97" s="153" t="s">
        <v>516</v>
      </c>
      <c r="E97" s="152" t="s">
        <v>517</v>
      </c>
    </row>
    <row r="98" spans="1:5" ht="29.25" customHeight="1" x14ac:dyDescent="0.2">
      <c r="A98" s="152" t="s">
        <v>252</v>
      </c>
      <c r="B98" s="152" t="s">
        <v>306</v>
      </c>
      <c r="C98" s="104" t="s">
        <v>307</v>
      </c>
      <c r="D98" s="153" t="s">
        <v>61</v>
      </c>
      <c r="E98" s="152" t="s">
        <v>387</v>
      </c>
    </row>
    <row r="99" spans="1:5" ht="53.25" customHeight="1" x14ac:dyDescent="0.2">
      <c r="A99" s="152" t="s">
        <v>381</v>
      </c>
      <c r="B99" s="152" t="s">
        <v>309</v>
      </c>
      <c r="C99" s="104" t="s">
        <v>165</v>
      </c>
      <c r="D99" s="153" t="s">
        <v>518</v>
      </c>
      <c r="E99" s="152" t="s">
        <v>519</v>
      </c>
    </row>
    <row r="100" spans="1:5" ht="40.5" customHeight="1" x14ac:dyDescent="0.2">
      <c r="A100" s="152" t="s">
        <v>382</v>
      </c>
      <c r="B100" s="152" t="s">
        <v>75</v>
      </c>
      <c r="C100" s="104" t="s">
        <v>165</v>
      </c>
      <c r="D100" s="153" t="s">
        <v>514</v>
      </c>
      <c r="E100" s="152" t="s">
        <v>515</v>
      </c>
    </row>
    <row r="101" spans="1:5" ht="40.5" customHeight="1" x14ac:dyDescent="0.2">
      <c r="A101" s="152" t="s">
        <v>383</v>
      </c>
      <c r="B101" s="152" t="s">
        <v>140</v>
      </c>
      <c r="C101" s="104" t="s">
        <v>139</v>
      </c>
      <c r="D101" s="153" t="s">
        <v>520</v>
      </c>
      <c r="E101" s="152" t="s">
        <v>521</v>
      </c>
    </row>
    <row r="102" spans="1:5" ht="24.95" customHeight="1" x14ac:dyDescent="0.2">
      <c r="A102" s="149" t="s">
        <v>159</v>
      </c>
      <c r="B102" s="149" t="s">
        <v>277</v>
      </c>
      <c r="C102" s="150"/>
      <c r="D102" s="151"/>
      <c r="E102" s="149"/>
    </row>
    <row r="103" spans="1:5" ht="40.5" customHeight="1" x14ac:dyDescent="0.2">
      <c r="A103" s="152" t="s">
        <v>160</v>
      </c>
      <c r="B103" s="152" t="s">
        <v>78</v>
      </c>
      <c r="C103" s="104" t="s">
        <v>139</v>
      </c>
      <c r="D103" s="153" t="s">
        <v>512</v>
      </c>
      <c r="E103" s="152" t="s">
        <v>513</v>
      </c>
    </row>
    <row r="104" spans="1:5" ht="30.75" customHeight="1" x14ac:dyDescent="0.2">
      <c r="A104" s="152" t="s">
        <v>161</v>
      </c>
      <c r="B104" s="152" t="s">
        <v>80</v>
      </c>
      <c r="C104" s="104" t="s">
        <v>81</v>
      </c>
      <c r="D104" s="153" t="s">
        <v>61</v>
      </c>
      <c r="E104" s="152" t="s">
        <v>387</v>
      </c>
    </row>
    <row r="105" spans="1:5" ht="42" customHeight="1" x14ac:dyDescent="0.2">
      <c r="A105" s="152" t="s">
        <v>162</v>
      </c>
      <c r="B105" s="152" t="s">
        <v>315</v>
      </c>
      <c r="C105" s="104" t="s">
        <v>64</v>
      </c>
      <c r="D105" s="153" t="s">
        <v>522</v>
      </c>
      <c r="E105" s="152" t="s">
        <v>523</v>
      </c>
    </row>
    <row r="106" spans="1:5" ht="41.25" customHeight="1" x14ac:dyDescent="0.2">
      <c r="A106" s="152" t="s">
        <v>163</v>
      </c>
      <c r="B106" s="152" t="s">
        <v>318</v>
      </c>
      <c r="C106" s="104" t="s">
        <v>379</v>
      </c>
      <c r="D106" s="153" t="s">
        <v>376</v>
      </c>
      <c r="E106" s="152" t="s">
        <v>524</v>
      </c>
    </row>
    <row r="107" spans="1:5" ht="24.95" customHeight="1" x14ac:dyDescent="0.2">
      <c r="A107" s="149" t="s">
        <v>253</v>
      </c>
      <c r="B107" s="149" t="s">
        <v>525</v>
      </c>
      <c r="C107" s="150"/>
      <c r="D107" s="151"/>
      <c r="E107" s="149"/>
    </row>
    <row r="108" spans="1:5" ht="24.95" customHeight="1" x14ac:dyDescent="0.2">
      <c r="A108" s="149" t="s">
        <v>254</v>
      </c>
      <c r="B108" s="149" t="s">
        <v>279</v>
      </c>
      <c r="C108" s="150"/>
      <c r="D108" s="151"/>
      <c r="E108" s="149"/>
    </row>
    <row r="109" spans="1:5" ht="30" customHeight="1" x14ac:dyDescent="0.2">
      <c r="A109" s="152" t="s">
        <v>1499</v>
      </c>
      <c r="B109" s="152" t="s">
        <v>391</v>
      </c>
      <c r="C109" s="104" t="s">
        <v>139</v>
      </c>
      <c r="D109" s="153" t="s">
        <v>526</v>
      </c>
      <c r="E109" s="152" t="s">
        <v>527</v>
      </c>
    </row>
    <row r="110" spans="1:5" ht="24.95" customHeight="1" x14ac:dyDescent="0.2">
      <c r="A110" s="149" t="s">
        <v>255</v>
      </c>
      <c r="B110" s="149" t="s">
        <v>274</v>
      </c>
      <c r="C110" s="150"/>
      <c r="D110" s="151"/>
      <c r="E110" s="149"/>
    </row>
    <row r="111" spans="1:5" ht="40.5" customHeight="1" x14ac:dyDescent="0.2">
      <c r="A111" s="152" t="s">
        <v>256</v>
      </c>
      <c r="B111" s="152" t="s">
        <v>69</v>
      </c>
      <c r="C111" s="104" t="s">
        <v>64</v>
      </c>
      <c r="D111" s="153" t="s">
        <v>528</v>
      </c>
      <c r="E111" s="152" t="s">
        <v>529</v>
      </c>
    </row>
    <row r="112" spans="1:5" ht="24.95" customHeight="1" x14ac:dyDescent="0.2">
      <c r="A112" s="149" t="s">
        <v>257</v>
      </c>
      <c r="B112" s="149" t="s">
        <v>275</v>
      </c>
      <c r="C112" s="150"/>
      <c r="D112" s="151"/>
      <c r="E112" s="149"/>
    </row>
    <row r="113" spans="1:5" ht="54.75" customHeight="1" x14ac:dyDescent="0.2">
      <c r="A113" s="152" t="s">
        <v>258</v>
      </c>
      <c r="B113" s="152" t="s">
        <v>301</v>
      </c>
      <c r="C113" s="104" t="s">
        <v>139</v>
      </c>
      <c r="D113" s="153" t="s">
        <v>530</v>
      </c>
      <c r="E113" s="152" t="s">
        <v>531</v>
      </c>
    </row>
    <row r="114" spans="1:5" ht="41.25" customHeight="1" x14ac:dyDescent="0.2">
      <c r="A114" s="152" t="s">
        <v>259</v>
      </c>
      <c r="B114" s="152" t="s">
        <v>73</v>
      </c>
      <c r="C114" s="104" t="s">
        <v>64</v>
      </c>
      <c r="D114" s="153" t="s">
        <v>532</v>
      </c>
      <c r="E114" s="152" t="s">
        <v>533</v>
      </c>
    </row>
    <row r="115" spans="1:5" ht="80.25" customHeight="1" x14ac:dyDescent="0.2">
      <c r="A115" s="152" t="s">
        <v>260</v>
      </c>
      <c r="B115" s="152" t="s">
        <v>304</v>
      </c>
      <c r="C115" s="104" t="s">
        <v>74</v>
      </c>
      <c r="D115" s="153" t="s">
        <v>534</v>
      </c>
      <c r="E115" s="152" t="s">
        <v>535</v>
      </c>
    </row>
    <row r="116" spans="1:5" ht="28.5" customHeight="1" x14ac:dyDescent="0.2">
      <c r="A116" s="152" t="s">
        <v>276</v>
      </c>
      <c r="B116" s="152" t="s">
        <v>306</v>
      </c>
      <c r="C116" s="104" t="s">
        <v>307</v>
      </c>
      <c r="D116" s="153" t="s">
        <v>463</v>
      </c>
      <c r="E116" s="152" t="s">
        <v>536</v>
      </c>
    </row>
    <row r="117" spans="1:5" ht="66.75" customHeight="1" x14ac:dyDescent="0.2">
      <c r="A117" s="152" t="s">
        <v>347</v>
      </c>
      <c r="B117" s="152" t="s">
        <v>309</v>
      </c>
      <c r="C117" s="104" t="s">
        <v>165</v>
      </c>
      <c r="D117" s="153" t="s">
        <v>537</v>
      </c>
      <c r="E117" s="152" t="s">
        <v>538</v>
      </c>
    </row>
    <row r="118" spans="1:5" ht="42.75" customHeight="1" x14ac:dyDescent="0.2">
      <c r="A118" s="152" t="s">
        <v>348</v>
      </c>
      <c r="B118" s="152" t="s">
        <v>75</v>
      </c>
      <c r="C118" s="104" t="s">
        <v>165</v>
      </c>
      <c r="D118" s="153" t="s">
        <v>532</v>
      </c>
      <c r="E118" s="152" t="s">
        <v>533</v>
      </c>
    </row>
    <row r="119" spans="1:5" ht="42.75" customHeight="1" x14ac:dyDescent="0.2">
      <c r="A119" s="152" t="s">
        <v>349</v>
      </c>
      <c r="B119" s="152" t="s">
        <v>140</v>
      </c>
      <c r="C119" s="104" t="s">
        <v>139</v>
      </c>
      <c r="D119" s="153" t="s">
        <v>539</v>
      </c>
      <c r="E119" s="152" t="s">
        <v>540</v>
      </c>
    </row>
    <row r="120" spans="1:5" ht="24.95" customHeight="1" x14ac:dyDescent="0.2">
      <c r="A120" s="149" t="s">
        <v>261</v>
      </c>
      <c r="B120" s="149" t="s">
        <v>277</v>
      </c>
      <c r="C120" s="150"/>
      <c r="D120" s="151"/>
      <c r="E120" s="149"/>
    </row>
    <row r="121" spans="1:5" ht="38.25" x14ac:dyDescent="0.2">
      <c r="A121" s="152" t="s">
        <v>262</v>
      </c>
      <c r="B121" s="152" t="s">
        <v>78</v>
      </c>
      <c r="C121" s="104" t="s">
        <v>139</v>
      </c>
      <c r="D121" s="153" t="s">
        <v>530</v>
      </c>
      <c r="E121" s="152" t="s">
        <v>531</v>
      </c>
    </row>
    <row r="122" spans="1:5" ht="25.5" x14ac:dyDescent="0.2">
      <c r="A122" s="152" t="s">
        <v>263</v>
      </c>
      <c r="B122" s="152" t="s">
        <v>80</v>
      </c>
      <c r="C122" s="104" t="s">
        <v>81</v>
      </c>
      <c r="D122" s="153" t="s">
        <v>61</v>
      </c>
      <c r="E122" s="152" t="s">
        <v>387</v>
      </c>
    </row>
    <row r="123" spans="1:5" ht="38.25" x14ac:dyDescent="0.2">
      <c r="A123" s="152" t="s">
        <v>264</v>
      </c>
      <c r="B123" s="152" t="s">
        <v>315</v>
      </c>
      <c r="C123" s="104" t="s">
        <v>64</v>
      </c>
      <c r="D123" s="153" t="s">
        <v>541</v>
      </c>
      <c r="E123" s="152" t="s">
        <v>542</v>
      </c>
    </row>
    <row r="124" spans="1:5" ht="38.25" x14ac:dyDescent="0.2">
      <c r="A124" s="152" t="s">
        <v>265</v>
      </c>
      <c r="B124" s="152" t="s">
        <v>318</v>
      </c>
      <c r="C124" s="104" t="s">
        <v>379</v>
      </c>
      <c r="D124" s="153" t="s">
        <v>376</v>
      </c>
      <c r="E124" s="152" t="s">
        <v>524</v>
      </c>
    </row>
    <row r="125" spans="1:5" ht="24.95" customHeight="1" x14ac:dyDescent="0.2">
      <c r="A125" s="149" t="s">
        <v>543</v>
      </c>
      <c r="B125" s="149" t="s">
        <v>544</v>
      </c>
      <c r="C125" s="150"/>
      <c r="D125" s="151"/>
      <c r="E125" s="149"/>
    </row>
    <row r="126" spans="1:5" ht="24.95" customHeight="1" x14ac:dyDescent="0.2">
      <c r="A126" s="149" t="s">
        <v>545</v>
      </c>
      <c r="B126" s="149" t="s">
        <v>279</v>
      </c>
      <c r="C126" s="150"/>
      <c r="D126" s="151"/>
      <c r="E126" s="149"/>
    </row>
    <row r="127" spans="1:5" ht="25.5" x14ac:dyDescent="0.2">
      <c r="A127" s="152" t="s">
        <v>1500</v>
      </c>
      <c r="B127" s="152" t="s">
        <v>391</v>
      </c>
      <c r="C127" s="104" t="s">
        <v>139</v>
      </c>
      <c r="D127" s="153" t="s">
        <v>1731</v>
      </c>
      <c r="E127" s="152" t="s">
        <v>1732</v>
      </c>
    </row>
    <row r="128" spans="1:5" ht="24.95" customHeight="1" x14ac:dyDescent="0.2">
      <c r="A128" s="149" t="s">
        <v>546</v>
      </c>
      <c r="B128" s="149" t="s">
        <v>274</v>
      </c>
      <c r="C128" s="150"/>
      <c r="D128" s="151"/>
      <c r="E128" s="149"/>
    </row>
    <row r="129" spans="1:5" ht="51" x14ac:dyDescent="0.2">
      <c r="A129" s="152" t="s">
        <v>547</v>
      </c>
      <c r="B129" s="152" t="s">
        <v>69</v>
      </c>
      <c r="C129" s="104" t="s">
        <v>64</v>
      </c>
      <c r="D129" s="153" t="s">
        <v>1733</v>
      </c>
      <c r="E129" s="152" t="s">
        <v>1734</v>
      </c>
    </row>
    <row r="130" spans="1:5" ht="38.25" x14ac:dyDescent="0.2">
      <c r="A130" s="152" t="s">
        <v>548</v>
      </c>
      <c r="B130" s="152" t="s">
        <v>380</v>
      </c>
      <c r="C130" s="104" t="s">
        <v>74</v>
      </c>
      <c r="D130" s="153" t="s">
        <v>549</v>
      </c>
      <c r="E130" s="152" t="s">
        <v>550</v>
      </c>
    </row>
    <row r="131" spans="1:5" ht="38.25" x14ac:dyDescent="0.2">
      <c r="A131" s="152" t="s">
        <v>551</v>
      </c>
      <c r="B131" s="152" t="s">
        <v>552</v>
      </c>
      <c r="C131" s="104" t="s">
        <v>74</v>
      </c>
      <c r="D131" s="153" t="s">
        <v>553</v>
      </c>
      <c r="E131" s="152" t="s">
        <v>554</v>
      </c>
    </row>
    <row r="132" spans="1:5" ht="24.95" customHeight="1" x14ac:dyDescent="0.2">
      <c r="A132" s="149" t="s">
        <v>555</v>
      </c>
      <c r="B132" s="149" t="s">
        <v>275</v>
      </c>
      <c r="C132" s="150"/>
      <c r="D132" s="151"/>
      <c r="E132" s="149"/>
    </row>
    <row r="133" spans="1:5" ht="51" x14ac:dyDescent="0.2">
      <c r="A133" s="152" t="s">
        <v>556</v>
      </c>
      <c r="B133" s="152" t="s">
        <v>301</v>
      </c>
      <c r="C133" s="104" t="s">
        <v>139</v>
      </c>
      <c r="D133" s="153" t="s">
        <v>1735</v>
      </c>
      <c r="E133" s="152" t="s">
        <v>1736</v>
      </c>
    </row>
    <row r="134" spans="1:5" ht="38.25" x14ac:dyDescent="0.2">
      <c r="A134" s="152" t="s">
        <v>557</v>
      </c>
      <c r="B134" s="152" t="s">
        <v>73</v>
      </c>
      <c r="C134" s="104" t="s">
        <v>64</v>
      </c>
      <c r="D134" s="153" t="s">
        <v>1737</v>
      </c>
      <c r="E134" s="152" t="s">
        <v>1738</v>
      </c>
    </row>
    <row r="135" spans="1:5" ht="89.25" x14ac:dyDescent="0.2">
      <c r="A135" s="152" t="s">
        <v>558</v>
      </c>
      <c r="B135" s="152" t="s">
        <v>304</v>
      </c>
      <c r="C135" s="104" t="s">
        <v>74</v>
      </c>
      <c r="D135" s="153" t="s">
        <v>1739</v>
      </c>
      <c r="E135" s="152" t="s">
        <v>1740</v>
      </c>
    </row>
    <row r="136" spans="1:5" ht="25.5" x14ac:dyDescent="0.2">
      <c r="A136" s="152" t="s">
        <v>559</v>
      </c>
      <c r="B136" s="152" t="s">
        <v>306</v>
      </c>
      <c r="C136" s="104" t="s">
        <v>307</v>
      </c>
      <c r="D136" s="153" t="s">
        <v>560</v>
      </c>
      <c r="E136" s="152" t="s">
        <v>1682</v>
      </c>
    </row>
    <row r="137" spans="1:5" ht="76.5" x14ac:dyDescent="0.2">
      <c r="A137" s="152" t="s">
        <v>561</v>
      </c>
      <c r="B137" s="152" t="s">
        <v>309</v>
      </c>
      <c r="C137" s="104" t="s">
        <v>165</v>
      </c>
      <c r="D137" s="153" t="s">
        <v>1741</v>
      </c>
      <c r="E137" s="152" t="s">
        <v>1742</v>
      </c>
    </row>
    <row r="138" spans="1:5" ht="38.25" x14ac:dyDescent="0.2">
      <c r="A138" s="152" t="s">
        <v>562</v>
      </c>
      <c r="B138" s="152" t="s">
        <v>75</v>
      </c>
      <c r="C138" s="104" t="s">
        <v>165</v>
      </c>
      <c r="D138" s="153" t="s">
        <v>1737</v>
      </c>
      <c r="E138" s="152" t="s">
        <v>1738</v>
      </c>
    </row>
    <row r="139" spans="1:5" ht="38.25" x14ac:dyDescent="0.2">
      <c r="A139" s="152" t="s">
        <v>563</v>
      </c>
      <c r="B139" s="152" t="s">
        <v>140</v>
      </c>
      <c r="C139" s="104" t="s">
        <v>139</v>
      </c>
      <c r="D139" s="153" t="s">
        <v>1743</v>
      </c>
      <c r="E139" s="152" t="s">
        <v>564</v>
      </c>
    </row>
    <row r="140" spans="1:5" ht="24.95" customHeight="1" x14ac:dyDescent="0.2">
      <c r="A140" s="149" t="s">
        <v>565</v>
      </c>
      <c r="B140" s="149" t="s">
        <v>277</v>
      </c>
      <c r="C140" s="150"/>
      <c r="D140" s="151"/>
      <c r="E140" s="149"/>
    </row>
    <row r="141" spans="1:5" ht="51" x14ac:dyDescent="0.2">
      <c r="A141" s="152" t="s">
        <v>566</v>
      </c>
      <c r="B141" s="152" t="s">
        <v>78</v>
      </c>
      <c r="C141" s="104" t="s">
        <v>139</v>
      </c>
      <c r="D141" s="153" t="s">
        <v>1735</v>
      </c>
      <c r="E141" s="152" t="s">
        <v>1736</v>
      </c>
    </row>
    <row r="142" spans="1:5" ht="25.5" x14ac:dyDescent="0.2">
      <c r="A142" s="152" t="s">
        <v>567</v>
      </c>
      <c r="B142" s="152" t="s">
        <v>80</v>
      </c>
      <c r="C142" s="104" t="s">
        <v>81</v>
      </c>
      <c r="D142" s="153" t="s">
        <v>61</v>
      </c>
      <c r="E142" s="152" t="s">
        <v>387</v>
      </c>
    </row>
    <row r="143" spans="1:5" ht="38.25" x14ac:dyDescent="0.2">
      <c r="A143" s="152" t="s">
        <v>568</v>
      </c>
      <c r="B143" s="152" t="s">
        <v>315</v>
      </c>
      <c r="C143" s="104" t="s">
        <v>64</v>
      </c>
      <c r="D143" s="153" t="s">
        <v>461</v>
      </c>
      <c r="E143" s="152" t="s">
        <v>462</v>
      </c>
    </row>
    <row r="144" spans="1:5" ht="51" x14ac:dyDescent="0.2">
      <c r="A144" s="152" t="s">
        <v>569</v>
      </c>
      <c r="B144" s="152" t="s">
        <v>318</v>
      </c>
      <c r="C144" s="104" t="s">
        <v>379</v>
      </c>
      <c r="D144" s="153" t="s">
        <v>463</v>
      </c>
      <c r="E144" s="152" t="s">
        <v>464</v>
      </c>
    </row>
    <row r="145" spans="1:5" ht="24.95" customHeight="1" x14ac:dyDescent="0.2">
      <c r="A145" s="149" t="s">
        <v>570</v>
      </c>
      <c r="B145" s="149" t="s">
        <v>406</v>
      </c>
      <c r="C145" s="150"/>
      <c r="D145" s="151"/>
      <c r="E145" s="149"/>
    </row>
    <row r="146" spans="1:5" ht="63.75" x14ac:dyDescent="0.2">
      <c r="A146" s="152" t="s">
        <v>571</v>
      </c>
      <c r="B146" s="152" t="s">
        <v>408</v>
      </c>
      <c r="C146" s="104" t="s">
        <v>139</v>
      </c>
      <c r="D146" s="153" t="s">
        <v>572</v>
      </c>
      <c r="E146" s="152" t="s">
        <v>573</v>
      </c>
    </row>
    <row r="147" spans="1:5" ht="63.75" x14ac:dyDescent="0.2">
      <c r="A147" s="152" t="s">
        <v>574</v>
      </c>
      <c r="B147" s="152" t="s">
        <v>412</v>
      </c>
      <c r="C147" s="104" t="s">
        <v>74</v>
      </c>
      <c r="D147" s="153" t="s">
        <v>1501</v>
      </c>
      <c r="E147" s="152" t="s">
        <v>1502</v>
      </c>
    </row>
    <row r="148" spans="1:5" ht="38.25" x14ac:dyDescent="0.2">
      <c r="A148" s="152" t="s">
        <v>575</v>
      </c>
      <c r="B148" s="152" t="s">
        <v>414</v>
      </c>
      <c r="C148" s="104" t="s">
        <v>64</v>
      </c>
      <c r="D148" s="153" t="s">
        <v>576</v>
      </c>
      <c r="E148" s="152" t="s">
        <v>1503</v>
      </c>
    </row>
    <row r="149" spans="1:5" ht="38.25" x14ac:dyDescent="0.2">
      <c r="A149" s="152" t="s">
        <v>577</v>
      </c>
      <c r="B149" s="152" t="s">
        <v>418</v>
      </c>
      <c r="C149" s="104" t="s">
        <v>108</v>
      </c>
      <c r="D149" s="153" t="s">
        <v>61</v>
      </c>
      <c r="E149" s="152" t="s">
        <v>1121</v>
      </c>
    </row>
    <row r="150" spans="1:5" ht="25.5" x14ac:dyDescent="0.2">
      <c r="A150" s="152" t="s">
        <v>578</v>
      </c>
      <c r="B150" s="152" t="s">
        <v>422</v>
      </c>
      <c r="C150" s="104" t="s">
        <v>108</v>
      </c>
      <c r="D150" s="153" t="s">
        <v>61</v>
      </c>
      <c r="E150" s="152" t="s">
        <v>1122</v>
      </c>
    </row>
    <row r="151" spans="1:5" ht="51" x14ac:dyDescent="0.2">
      <c r="A151" s="152" t="s">
        <v>579</v>
      </c>
      <c r="B151" s="152" t="s">
        <v>1490</v>
      </c>
      <c r="C151" s="104" t="s">
        <v>139</v>
      </c>
      <c r="D151" s="153" t="s">
        <v>1504</v>
      </c>
      <c r="E151" s="152" t="s">
        <v>1505</v>
      </c>
    </row>
    <row r="152" spans="1:5" ht="25.5" x14ac:dyDescent="0.2">
      <c r="A152" s="152" t="s">
        <v>582</v>
      </c>
      <c r="B152" s="152" t="s">
        <v>580</v>
      </c>
      <c r="C152" s="104" t="s">
        <v>108</v>
      </c>
      <c r="D152" s="153" t="s">
        <v>61</v>
      </c>
      <c r="E152" s="152" t="s">
        <v>581</v>
      </c>
    </row>
    <row r="153" spans="1:5" ht="63.75" x14ac:dyDescent="0.2">
      <c r="A153" s="152" t="s">
        <v>585</v>
      </c>
      <c r="B153" s="152" t="s">
        <v>428</v>
      </c>
      <c r="C153" s="104" t="s">
        <v>74</v>
      </c>
      <c r="D153" s="153" t="s">
        <v>583</v>
      </c>
      <c r="E153" s="152" t="s">
        <v>584</v>
      </c>
    </row>
    <row r="154" spans="1:5" ht="51" x14ac:dyDescent="0.2">
      <c r="A154" s="152" t="s">
        <v>588</v>
      </c>
      <c r="B154" s="152" t="s">
        <v>432</v>
      </c>
      <c r="C154" s="104" t="s">
        <v>139</v>
      </c>
      <c r="D154" s="153" t="s">
        <v>586</v>
      </c>
      <c r="E154" s="152" t="s">
        <v>587</v>
      </c>
    </row>
    <row r="155" spans="1:5" ht="38.25" x14ac:dyDescent="0.2">
      <c r="A155" s="152" t="s">
        <v>591</v>
      </c>
      <c r="B155" s="152" t="s">
        <v>435</v>
      </c>
      <c r="C155" s="104" t="s">
        <v>139</v>
      </c>
      <c r="D155" s="153" t="s">
        <v>589</v>
      </c>
      <c r="E155" s="152" t="s">
        <v>590</v>
      </c>
    </row>
    <row r="156" spans="1:5" ht="76.5" x14ac:dyDescent="0.2">
      <c r="A156" s="152" t="s">
        <v>1506</v>
      </c>
      <c r="B156" s="152" t="s">
        <v>439</v>
      </c>
      <c r="C156" s="104" t="s">
        <v>74</v>
      </c>
      <c r="D156" s="153" t="s">
        <v>592</v>
      </c>
      <c r="E156" s="152" t="s">
        <v>593</v>
      </c>
    </row>
    <row r="157" spans="1:5" ht="24.95" customHeight="1" x14ac:dyDescent="0.2">
      <c r="A157" s="149" t="s">
        <v>594</v>
      </c>
      <c r="B157" s="149" t="s">
        <v>595</v>
      </c>
      <c r="C157" s="150"/>
      <c r="D157" s="151"/>
      <c r="E157" s="149"/>
    </row>
    <row r="158" spans="1:5" ht="24.95" customHeight="1" x14ac:dyDescent="0.2">
      <c r="A158" s="149" t="s">
        <v>596</v>
      </c>
      <c r="B158" s="149" t="s">
        <v>279</v>
      </c>
      <c r="C158" s="150"/>
      <c r="D158" s="151"/>
      <c r="E158" s="149"/>
    </row>
    <row r="159" spans="1:5" ht="24.95" customHeight="1" x14ac:dyDescent="0.2">
      <c r="A159" s="152" t="s">
        <v>597</v>
      </c>
      <c r="B159" s="152" t="s">
        <v>391</v>
      </c>
      <c r="C159" s="104" t="s">
        <v>139</v>
      </c>
      <c r="D159" s="153" t="s">
        <v>598</v>
      </c>
      <c r="E159" s="152" t="s">
        <v>599</v>
      </c>
    </row>
    <row r="160" spans="1:5" ht="24.95" customHeight="1" x14ac:dyDescent="0.2">
      <c r="A160" s="149" t="s">
        <v>600</v>
      </c>
      <c r="B160" s="149" t="s">
        <v>274</v>
      </c>
      <c r="C160" s="150"/>
      <c r="D160" s="151"/>
      <c r="E160" s="149"/>
    </row>
    <row r="161" spans="1:5" ht="51" x14ac:dyDescent="0.2">
      <c r="A161" s="152" t="s">
        <v>601</v>
      </c>
      <c r="B161" s="152" t="s">
        <v>69</v>
      </c>
      <c r="C161" s="104" t="s">
        <v>64</v>
      </c>
      <c r="D161" s="153" t="s">
        <v>602</v>
      </c>
      <c r="E161" s="152" t="s">
        <v>603</v>
      </c>
    </row>
    <row r="162" spans="1:5" ht="24.95" customHeight="1" x14ac:dyDescent="0.2">
      <c r="A162" s="149" t="s">
        <v>604</v>
      </c>
      <c r="B162" s="149" t="s">
        <v>275</v>
      </c>
      <c r="C162" s="150"/>
      <c r="D162" s="151"/>
      <c r="E162" s="149"/>
    </row>
    <row r="163" spans="1:5" ht="51" x14ac:dyDescent="0.2">
      <c r="A163" s="152" t="s">
        <v>605</v>
      </c>
      <c r="B163" s="152" t="s">
        <v>301</v>
      </c>
      <c r="C163" s="104" t="s">
        <v>139</v>
      </c>
      <c r="D163" s="153" t="s">
        <v>606</v>
      </c>
      <c r="E163" s="152" t="s">
        <v>607</v>
      </c>
    </row>
    <row r="164" spans="1:5" ht="38.25" x14ac:dyDescent="0.2">
      <c r="A164" s="152" t="s">
        <v>608</v>
      </c>
      <c r="B164" s="152" t="s">
        <v>73</v>
      </c>
      <c r="C164" s="104" t="s">
        <v>64</v>
      </c>
      <c r="D164" s="153" t="s">
        <v>609</v>
      </c>
      <c r="E164" s="152" t="s">
        <v>610</v>
      </c>
    </row>
    <row r="165" spans="1:5" ht="89.25" x14ac:dyDescent="0.2">
      <c r="A165" s="152" t="s">
        <v>611</v>
      </c>
      <c r="B165" s="152" t="s">
        <v>304</v>
      </c>
      <c r="C165" s="104" t="s">
        <v>74</v>
      </c>
      <c r="D165" s="153" t="s">
        <v>612</v>
      </c>
      <c r="E165" s="152" t="s">
        <v>613</v>
      </c>
    </row>
    <row r="166" spans="1:5" ht="25.5" x14ac:dyDescent="0.2">
      <c r="A166" s="152" t="s">
        <v>614</v>
      </c>
      <c r="B166" s="152" t="s">
        <v>306</v>
      </c>
      <c r="C166" s="104" t="s">
        <v>307</v>
      </c>
      <c r="D166" s="153" t="s">
        <v>319</v>
      </c>
      <c r="E166" s="152" t="s">
        <v>615</v>
      </c>
    </row>
    <row r="167" spans="1:5" ht="63.75" x14ac:dyDescent="0.2">
      <c r="A167" s="152" t="s">
        <v>616</v>
      </c>
      <c r="B167" s="152" t="s">
        <v>309</v>
      </c>
      <c r="C167" s="104" t="s">
        <v>165</v>
      </c>
      <c r="D167" s="153" t="s">
        <v>617</v>
      </c>
      <c r="E167" s="152" t="s">
        <v>618</v>
      </c>
    </row>
    <row r="168" spans="1:5" ht="38.25" x14ac:dyDescent="0.2">
      <c r="A168" s="152" t="s">
        <v>619</v>
      </c>
      <c r="B168" s="152" t="s">
        <v>75</v>
      </c>
      <c r="C168" s="104" t="s">
        <v>165</v>
      </c>
      <c r="D168" s="153" t="s">
        <v>609</v>
      </c>
      <c r="E168" s="152" t="s">
        <v>610</v>
      </c>
    </row>
    <row r="169" spans="1:5" ht="25.5" x14ac:dyDescent="0.2">
      <c r="A169" s="152" t="s">
        <v>620</v>
      </c>
      <c r="B169" s="152" t="s">
        <v>140</v>
      </c>
      <c r="C169" s="104" t="s">
        <v>139</v>
      </c>
      <c r="D169" s="153" t="s">
        <v>621</v>
      </c>
      <c r="E169" s="152" t="s">
        <v>622</v>
      </c>
    </row>
    <row r="170" spans="1:5" ht="24.95" customHeight="1" x14ac:dyDescent="0.2">
      <c r="A170" s="149" t="s">
        <v>623</v>
      </c>
      <c r="B170" s="149" t="s">
        <v>277</v>
      </c>
      <c r="C170" s="150"/>
      <c r="D170" s="151"/>
      <c r="E170" s="149"/>
    </row>
    <row r="171" spans="1:5" ht="38.25" x14ac:dyDescent="0.2">
      <c r="A171" s="152" t="s">
        <v>624</v>
      </c>
      <c r="B171" s="152" t="s">
        <v>78</v>
      </c>
      <c r="C171" s="104" t="s">
        <v>139</v>
      </c>
      <c r="D171" s="153" t="s">
        <v>606</v>
      </c>
      <c r="E171" s="152" t="s">
        <v>607</v>
      </c>
    </row>
    <row r="172" spans="1:5" ht="25.5" x14ac:dyDescent="0.2">
      <c r="A172" s="152" t="s">
        <v>625</v>
      </c>
      <c r="B172" s="152" t="s">
        <v>80</v>
      </c>
      <c r="C172" s="104" t="s">
        <v>81</v>
      </c>
      <c r="D172" s="153" t="s">
        <v>61</v>
      </c>
      <c r="E172" s="152" t="s">
        <v>387</v>
      </c>
    </row>
    <row r="173" spans="1:5" ht="38.25" x14ac:dyDescent="0.2">
      <c r="A173" s="152" t="s">
        <v>626</v>
      </c>
      <c r="B173" s="152" t="s">
        <v>315</v>
      </c>
      <c r="C173" s="104" t="s">
        <v>64</v>
      </c>
      <c r="D173" s="153" t="s">
        <v>522</v>
      </c>
      <c r="E173" s="152" t="s">
        <v>627</v>
      </c>
    </row>
    <row r="174" spans="1:5" ht="38.25" x14ac:dyDescent="0.2">
      <c r="A174" s="152" t="s">
        <v>628</v>
      </c>
      <c r="B174" s="152" t="s">
        <v>318</v>
      </c>
      <c r="C174" s="104" t="s">
        <v>379</v>
      </c>
      <c r="D174" s="153" t="s">
        <v>376</v>
      </c>
      <c r="E174" s="152" t="s">
        <v>524</v>
      </c>
    </row>
    <row r="175" spans="1:5" ht="24.95" customHeight="1" x14ac:dyDescent="0.2">
      <c r="A175" s="149" t="s">
        <v>629</v>
      </c>
      <c r="B175" s="149" t="s">
        <v>630</v>
      </c>
      <c r="C175" s="150"/>
      <c r="D175" s="151"/>
      <c r="E175" s="149"/>
    </row>
    <row r="176" spans="1:5" ht="24.95" customHeight="1" x14ac:dyDescent="0.2">
      <c r="A176" s="149" t="s">
        <v>631</v>
      </c>
      <c r="B176" s="149" t="s">
        <v>279</v>
      </c>
      <c r="C176" s="150"/>
      <c r="D176" s="151"/>
      <c r="E176" s="149"/>
    </row>
    <row r="177" spans="1:5" ht="24.95" customHeight="1" x14ac:dyDescent="0.2">
      <c r="A177" s="152" t="s">
        <v>1507</v>
      </c>
      <c r="B177" s="152" t="s">
        <v>391</v>
      </c>
      <c r="C177" s="104" t="s">
        <v>139</v>
      </c>
      <c r="D177" s="153" t="s">
        <v>632</v>
      </c>
      <c r="E177" s="152" t="s">
        <v>633</v>
      </c>
    </row>
    <row r="178" spans="1:5" ht="24.95" customHeight="1" x14ac:dyDescent="0.2">
      <c r="A178" s="149" t="s">
        <v>634</v>
      </c>
      <c r="B178" s="149" t="s">
        <v>274</v>
      </c>
      <c r="C178" s="150"/>
      <c r="D178" s="151"/>
      <c r="E178" s="149"/>
    </row>
    <row r="179" spans="1:5" ht="38.25" x14ac:dyDescent="0.2">
      <c r="A179" s="152" t="s">
        <v>635</v>
      </c>
      <c r="B179" s="152" t="s">
        <v>69</v>
      </c>
      <c r="C179" s="104" t="s">
        <v>64</v>
      </c>
      <c r="D179" s="153" t="s">
        <v>636</v>
      </c>
      <c r="E179" s="152" t="s">
        <v>637</v>
      </c>
    </row>
    <row r="180" spans="1:5" ht="24.95" customHeight="1" x14ac:dyDescent="0.2">
      <c r="A180" s="149" t="s">
        <v>638</v>
      </c>
      <c r="B180" s="149" t="s">
        <v>275</v>
      </c>
      <c r="C180" s="150"/>
      <c r="D180" s="151"/>
      <c r="E180" s="149"/>
    </row>
    <row r="181" spans="1:5" ht="51" x14ac:dyDescent="0.2">
      <c r="A181" s="152" t="s">
        <v>639</v>
      </c>
      <c r="B181" s="152" t="s">
        <v>301</v>
      </c>
      <c r="C181" s="104" t="s">
        <v>139</v>
      </c>
      <c r="D181" s="153" t="s">
        <v>640</v>
      </c>
      <c r="E181" s="152" t="s">
        <v>641</v>
      </c>
    </row>
    <row r="182" spans="1:5" ht="38.25" x14ac:dyDescent="0.2">
      <c r="A182" s="152" t="s">
        <v>642</v>
      </c>
      <c r="B182" s="152" t="s">
        <v>73</v>
      </c>
      <c r="C182" s="104" t="s">
        <v>64</v>
      </c>
      <c r="D182" s="153" t="s">
        <v>643</v>
      </c>
      <c r="E182" s="152" t="s">
        <v>644</v>
      </c>
    </row>
    <row r="183" spans="1:5" ht="63.75" x14ac:dyDescent="0.2">
      <c r="A183" s="152" t="s">
        <v>645</v>
      </c>
      <c r="B183" s="152" t="s">
        <v>304</v>
      </c>
      <c r="C183" s="104" t="s">
        <v>74</v>
      </c>
      <c r="D183" s="153" t="s">
        <v>646</v>
      </c>
      <c r="E183" s="152" t="s">
        <v>647</v>
      </c>
    </row>
    <row r="184" spans="1:5" ht="25.5" x14ac:dyDescent="0.2">
      <c r="A184" s="152" t="s">
        <v>648</v>
      </c>
      <c r="B184" s="152" t="s">
        <v>306</v>
      </c>
      <c r="C184" s="104" t="s">
        <v>307</v>
      </c>
      <c r="D184" s="153" t="s">
        <v>319</v>
      </c>
      <c r="E184" s="152" t="s">
        <v>615</v>
      </c>
    </row>
    <row r="185" spans="1:5" ht="63.75" x14ac:dyDescent="0.2">
      <c r="A185" s="152" t="s">
        <v>649</v>
      </c>
      <c r="B185" s="152" t="s">
        <v>309</v>
      </c>
      <c r="C185" s="104" t="s">
        <v>165</v>
      </c>
      <c r="D185" s="153" t="s">
        <v>650</v>
      </c>
      <c r="E185" s="152" t="s">
        <v>651</v>
      </c>
    </row>
    <row r="186" spans="1:5" ht="38.25" x14ac:dyDescent="0.2">
      <c r="A186" s="152" t="s">
        <v>652</v>
      </c>
      <c r="B186" s="152" t="s">
        <v>75</v>
      </c>
      <c r="C186" s="104" t="s">
        <v>165</v>
      </c>
      <c r="D186" s="153" t="s">
        <v>643</v>
      </c>
      <c r="E186" s="152" t="s">
        <v>644</v>
      </c>
    </row>
    <row r="187" spans="1:5" ht="25.5" x14ac:dyDescent="0.2">
      <c r="A187" s="152" t="s">
        <v>653</v>
      </c>
      <c r="B187" s="152" t="s">
        <v>140</v>
      </c>
      <c r="C187" s="104" t="s">
        <v>139</v>
      </c>
      <c r="D187" s="153" t="s">
        <v>654</v>
      </c>
      <c r="E187" s="152" t="s">
        <v>655</v>
      </c>
    </row>
    <row r="188" spans="1:5" ht="24.95" customHeight="1" x14ac:dyDescent="0.2">
      <c r="A188" s="149" t="s">
        <v>656</v>
      </c>
      <c r="B188" s="149" t="s">
        <v>277</v>
      </c>
      <c r="C188" s="150"/>
      <c r="D188" s="151"/>
      <c r="E188" s="149"/>
    </row>
    <row r="189" spans="1:5" ht="38.25" x14ac:dyDescent="0.2">
      <c r="A189" s="152" t="s">
        <v>657</v>
      </c>
      <c r="B189" s="152" t="s">
        <v>78</v>
      </c>
      <c r="C189" s="104" t="s">
        <v>139</v>
      </c>
      <c r="D189" s="153" t="s">
        <v>640</v>
      </c>
      <c r="E189" s="152" t="s">
        <v>641</v>
      </c>
    </row>
    <row r="190" spans="1:5" ht="25.5" x14ac:dyDescent="0.2">
      <c r="A190" s="152" t="s">
        <v>658</v>
      </c>
      <c r="B190" s="152" t="s">
        <v>80</v>
      </c>
      <c r="C190" s="104" t="s">
        <v>81</v>
      </c>
      <c r="D190" s="153" t="s">
        <v>419</v>
      </c>
      <c r="E190" s="152" t="s">
        <v>828</v>
      </c>
    </row>
    <row r="191" spans="1:5" ht="38.25" x14ac:dyDescent="0.2">
      <c r="A191" s="152" t="s">
        <v>1508</v>
      </c>
      <c r="B191" s="152" t="s">
        <v>318</v>
      </c>
      <c r="C191" s="104" t="s">
        <v>379</v>
      </c>
      <c r="D191" s="153" t="s">
        <v>419</v>
      </c>
      <c r="E191" s="152" t="s">
        <v>1330</v>
      </c>
    </row>
    <row r="192" spans="1:5" ht="24.95" customHeight="1" x14ac:dyDescent="0.2">
      <c r="A192" s="149" t="s">
        <v>659</v>
      </c>
      <c r="B192" s="149" t="s">
        <v>660</v>
      </c>
      <c r="C192" s="150"/>
      <c r="D192" s="151"/>
      <c r="E192" s="149"/>
    </row>
    <row r="193" spans="1:5" ht="24.95" customHeight="1" x14ac:dyDescent="0.2">
      <c r="A193" s="149" t="s">
        <v>661</v>
      </c>
      <c r="B193" s="149" t="s">
        <v>279</v>
      </c>
      <c r="C193" s="150"/>
      <c r="D193" s="151"/>
      <c r="E193" s="149"/>
    </row>
    <row r="194" spans="1:5" ht="24.95" customHeight="1" x14ac:dyDescent="0.2">
      <c r="A194" s="152" t="s">
        <v>1509</v>
      </c>
      <c r="B194" s="152" t="s">
        <v>391</v>
      </c>
      <c r="C194" s="104" t="s">
        <v>139</v>
      </c>
      <c r="D194" s="153" t="s">
        <v>662</v>
      </c>
      <c r="E194" s="152" t="s">
        <v>663</v>
      </c>
    </row>
    <row r="195" spans="1:5" ht="24.95" customHeight="1" x14ac:dyDescent="0.2">
      <c r="A195" s="149" t="s">
        <v>664</v>
      </c>
      <c r="B195" s="149" t="s">
        <v>274</v>
      </c>
      <c r="C195" s="150"/>
      <c r="D195" s="151"/>
      <c r="E195" s="149"/>
    </row>
    <row r="196" spans="1:5" ht="38.25" x14ac:dyDescent="0.2">
      <c r="A196" s="152" t="s">
        <v>665</v>
      </c>
      <c r="B196" s="152" t="s">
        <v>69</v>
      </c>
      <c r="C196" s="104" t="s">
        <v>64</v>
      </c>
      <c r="D196" s="153" t="s">
        <v>666</v>
      </c>
      <c r="E196" s="152" t="s">
        <v>667</v>
      </c>
    </row>
    <row r="197" spans="1:5" ht="24.95" customHeight="1" x14ac:dyDescent="0.2">
      <c r="A197" s="149" t="s">
        <v>668</v>
      </c>
      <c r="B197" s="149" t="s">
        <v>275</v>
      </c>
      <c r="C197" s="150"/>
      <c r="D197" s="151"/>
      <c r="E197" s="149"/>
    </row>
    <row r="198" spans="1:5" ht="51" x14ac:dyDescent="0.2">
      <c r="A198" s="152" t="s">
        <v>669</v>
      </c>
      <c r="B198" s="152" t="s">
        <v>301</v>
      </c>
      <c r="C198" s="104" t="s">
        <v>139</v>
      </c>
      <c r="D198" s="153" t="s">
        <v>670</v>
      </c>
      <c r="E198" s="152" t="s">
        <v>671</v>
      </c>
    </row>
    <row r="199" spans="1:5" ht="38.25" x14ac:dyDescent="0.2">
      <c r="A199" s="152" t="s">
        <v>672</v>
      </c>
      <c r="B199" s="152" t="s">
        <v>73</v>
      </c>
      <c r="C199" s="104" t="s">
        <v>64</v>
      </c>
      <c r="D199" s="153" t="s">
        <v>673</v>
      </c>
      <c r="E199" s="152" t="s">
        <v>674</v>
      </c>
    </row>
    <row r="200" spans="1:5" ht="63.75" x14ac:dyDescent="0.2">
      <c r="A200" s="152" t="s">
        <v>675</v>
      </c>
      <c r="B200" s="152" t="s">
        <v>304</v>
      </c>
      <c r="C200" s="104" t="s">
        <v>74</v>
      </c>
      <c r="D200" s="153" t="s">
        <v>676</v>
      </c>
      <c r="E200" s="152" t="s">
        <v>677</v>
      </c>
    </row>
    <row r="201" spans="1:5" ht="25.5" x14ac:dyDescent="0.2">
      <c r="A201" s="152" t="s">
        <v>678</v>
      </c>
      <c r="B201" s="152" t="s">
        <v>306</v>
      </c>
      <c r="C201" s="104" t="s">
        <v>307</v>
      </c>
      <c r="D201" s="153" t="s">
        <v>319</v>
      </c>
      <c r="E201" s="152" t="s">
        <v>615</v>
      </c>
    </row>
    <row r="202" spans="1:5" ht="63.75" x14ac:dyDescent="0.2">
      <c r="A202" s="152" t="s">
        <v>679</v>
      </c>
      <c r="B202" s="152" t="s">
        <v>309</v>
      </c>
      <c r="C202" s="104" t="s">
        <v>165</v>
      </c>
      <c r="D202" s="153" t="s">
        <v>680</v>
      </c>
      <c r="E202" s="152" t="s">
        <v>681</v>
      </c>
    </row>
    <row r="203" spans="1:5" ht="38.25" x14ac:dyDescent="0.2">
      <c r="A203" s="152" t="s">
        <v>682</v>
      </c>
      <c r="B203" s="152" t="s">
        <v>75</v>
      </c>
      <c r="C203" s="104" t="s">
        <v>165</v>
      </c>
      <c r="D203" s="153" t="s">
        <v>673</v>
      </c>
      <c r="E203" s="152" t="s">
        <v>674</v>
      </c>
    </row>
    <row r="204" spans="1:5" ht="38.25" x14ac:dyDescent="0.2">
      <c r="A204" s="152" t="s">
        <v>683</v>
      </c>
      <c r="B204" s="152" t="s">
        <v>140</v>
      </c>
      <c r="C204" s="104" t="s">
        <v>139</v>
      </c>
      <c r="D204" s="153" t="s">
        <v>684</v>
      </c>
      <c r="E204" s="152" t="s">
        <v>685</v>
      </c>
    </row>
    <row r="205" spans="1:5" ht="24.95" customHeight="1" x14ac:dyDescent="0.2">
      <c r="A205" s="149" t="s">
        <v>686</v>
      </c>
      <c r="B205" s="149" t="s">
        <v>277</v>
      </c>
      <c r="C205" s="150"/>
      <c r="D205" s="151"/>
      <c r="E205" s="149"/>
    </row>
    <row r="206" spans="1:5" ht="38.25" x14ac:dyDescent="0.2">
      <c r="A206" s="152" t="s">
        <v>687</v>
      </c>
      <c r="B206" s="152" t="s">
        <v>78</v>
      </c>
      <c r="C206" s="104" t="s">
        <v>139</v>
      </c>
      <c r="D206" s="153" t="s">
        <v>670</v>
      </c>
      <c r="E206" s="152" t="s">
        <v>671</v>
      </c>
    </row>
    <row r="207" spans="1:5" ht="25.5" x14ac:dyDescent="0.2">
      <c r="A207" s="152" t="s">
        <v>688</v>
      </c>
      <c r="B207" s="152" t="s">
        <v>80</v>
      </c>
      <c r="C207" s="104" t="s">
        <v>81</v>
      </c>
      <c r="D207" s="153" t="s">
        <v>419</v>
      </c>
      <c r="E207" s="152" t="s">
        <v>828</v>
      </c>
    </row>
    <row r="208" spans="1:5" ht="25.5" x14ac:dyDescent="0.2">
      <c r="A208" s="152" t="s">
        <v>1510</v>
      </c>
      <c r="B208" s="152" t="s">
        <v>318</v>
      </c>
      <c r="C208" s="104" t="s">
        <v>379</v>
      </c>
      <c r="D208" s="153" t="s">
        <v>419</v>
      </c>
      <c r="E208" s="152" t="s">
        <v>1599</v>
      </c>
    </row>
    <row r="209" spans="1:5" ht="24.95" customHeight="1" x14ac:dyDescent="0.2">
      <c r="A209" s="149" t="s">
        <v>690</v>
      </c>
      <c r="B209" s="149" t="s">
        <v>691</v>
      </c>
      <c r="C209" s="150"/>
      <c r="D209" s="151"/>
      <c r="E209" s="149"/>
    </row>
    <row r="210" spans="1:5" ht="24.95" customHeight="1" x14ac:dyDescent="0.2">
      <c r="A210" s="149" t="s">
        <v>692</v>
      </c>
      <c r="B210" s="149" t="s">
        <v>279</v>
      </c>
      <c r="C210" s="150"/>
      <c r="D210" s="151"/>
      <c r="E210" s="149"/>
    </row>
    <row r="211" spans="1:5" ht="24.95" customHeight="1" x14ac:dyDescent="0.2">
      <c r="A211" s="152" t="s">
        <v>693</v>
      </c>
      <c r="B211" s="152" t="s">
        <v>391</v>
      </c>
      <c r="C211" s="104" t="s">
        <v>139</v>
      </c>
      <c r="D211" s="153" t="s">
        <v>694</v>
      </c>
      <c r="E211" s="152" t="s">
        <v>695</v>
      </c>
    </row>
    <row r="212" spans="1:5" ht="24.95" customHeight="1" x14ac:dyDescent="0.2">
      <c r="A212" s="149" t="s">
        <v>696</v>
      </c>
      <c r="B212" s="149" t="s">
        <v>274</v>
      </c>
      <c r="C212" s="150"/>
      <c r="D212" s="151"/>
      <c r="E212" s="149"/>
    </row>
    <row r="213" spans="1:5" ht="38.25" x14ac:dyDescent="0.2">
      <c r="A213" s="152" t="s">
        <v>697</v>
      </c>
      <c r="B213" s="152" t="s">
        <v>69</v>
      </c>
      <c r="C213" s="104" t="s">
        <v>64</v>
      </c>
      <c r="D213" s="153" t="s">
        <v>1681</v>
      </c>
      <c r="E213" s="152" t="s">
        <v>1683</v>
      </c>
    </row>
    <row r="214" spans="1:5" ht="24.95" customHeight="1" x14ac:dyDescent="0.2">
      <c r="A214" s="149" t="s">
        <v>700</v>
      </c>
      <c r="B214" s="149" t="s">
        <v>275</v>
      </c>
      <c r="C214" s="150"/>
      <c r="D214" s="151"/>
      <c r="E214" s="149"/>
    </row>
    <row r="215" spans="1:5" ht="51" x14ac:dyDescent="0.2">
      <c r="A215" s="152" t="s">
        <v>701</v>
      </c>
      <c r="B215" s="152" t="s">
        <v>301</v>
      </c>
      <c r="C215" s="104" t="s">
        <v>139</v>
      </c>
      <c r="D215" s="153" t="s">
        <v>702</v>
      </c>
      <c r="E215" s="152" t="s">
        <v>703</v>
      </c>
    </row>
    <row r="216" spans="1:5" ht="38.25" x14ac:dyDescent="0.2">
      <c r="A216" s="152" t="s">
        <v>704</v>
      </c>
      <c r="B216" s="152" t="s">
        <v>73</v>
      </c>
      <c r="C216" s="104" t="s">
        <v>64</v>
      </c>
      <c r="D216" s="153" t="s">
        <v>698</v>
      </c>
      <c r="E216" s="152" t="s">
        <v>699</v>
      </c>
    </row>
    <row r="217" spans="1:5" ht="63.75" x14ac:dyDescent="0.2">
      <c r="A217" s="152" t="s">
        <v>705</v>
      </c>
      <c r="B217" s="152" t="s">
        <v>304</v>
      </c>
      <c r="C217" s="104" t="s">
        <v>74</v>
      </c>
      <c r="D217" s="153" t="s">
        <v>706</v>
      </c>
      <c r="E217" s="152" t="s">
        <v>1600</v>
      </c>
    </row>
    <row r="218" spans="1:5" ht="25.5" x14ac:dyDescent="0.2">
      <c r="A218" s="152" t="s">
        <v>707</v>
      </c>
      <c r="B218" s="152" t="s">
        <v>306</v>
      </c>
      <c r="C218" s="104" t="s">
        <v>307</v>
      </c>
      <c r="D218" s="153" t="s">
        <v>463</v>
      </c>
      <c r="E218" s="152" t="s">
        <v>708</v>
      </c>
    </row>
    <row r="219" spans="1:5" ht="51" x14ac:dyDescent="0.2">
      <c r="A219" s="152" t="s">
        <v>709</v>
      </c>
      <c r="B219" s="152" t="s">
        <v>309</v>
      </c>
      <c r="C219" s="104" t="s">
        <v>165</v>
      </c>
      <c r="D219" s="153" t="s">
        <v>710</v>
      </c>
      <c r="E219" s="152" t="s">
        <v>711</v>
      </c>
    </row>
    <row r="220" spans="1:5" ht="38.25" x14ac:dyDescent="0.2">
      <c r="A220" s="152" t="s">
        <v>712</v>
      </c>
      <c r="B220" s="152" t="s">
        <v>75</v>
      </c>
      <c r="C220" s="104" t="s">
        <v>165</v>
      </c>
      <c r="D220" s="153" t="s">
        <v>698</v>
      </c>
      <c r="E220" s="152" t="s">
        <v>699</v>
      </c>
    </row>
    <row r="221" spans="1:5" ht="38.25" x14ac:dyDescent="0.2">
      <c r="A221" s="152" t="s">
        <v>713</v>
      </c>
      <c r="B221" s="152" t="s">
        <v>140</v>
      </c>
      <c r="C221" s="104" t="s">
        <v>139</v>
      </c>
      <c r="D221" s="153" t="s">
        <v>714</v>
      </c>
      <c r="E221" s="152" t="s">
        <v>715</v>
      </c>
    </row>
    <row r="222" spans="1:5" ht="24.95" customHeight="1" x14ac:dyDescent="0.2">
      <c r="A222" s="149" t="s">
        <v>716</v>
      </c>
      <c r="B222" s="149" t="s">
        <v>277</v>
      </c>
      <c r="C222" s="150"/>
      <c r="D222" s="151"/>
      <c r="E222" s="149"/>
    </row>
    <row r="223" spans="1:5" ht="38.25" x14ac:dyDescent="0.2">
      <c r="A223" s="152" t="s">
        <v>717</v>
      </c>
      <c r="B223" s="152" t="s">
        <v>78</v>
      </c>
      <c r="C223" s="104" t="s">
        <v>139</v>
      </c>
      <c r="D223" s="153" t="s">
        <v>702</v>
      </c>
      <c r="E223" s="152" t="s">
        <v>703</v>
      </c>
    </row>
    <row r="224" spans="1:5" ht="25.5" x14ac:dyDescent="0.2">
      <c r="A224" s="152" t="s">
        <v>718</v>
      </c>
      <c r="B224" s="152" t="s">
        <v>80</v>
      </c>
      <c r="C224" s="104" t="s">
        <v>81</v>
      </c>
      <c r="D224" s="153" t="s">
        <v>61</v>
      </c>
      <c r="E224" s="152" t="s">
        <v>387</v>
      </c>
    </row>
    <row r="225" spans="1:5" ht="38.25" x14ac:dyDescent="0.2">
      <c r="A225" s="152" t="s">
        <v>719</v>
      </c>
      <c r="B225" s="152" t="s">
        <v>315</v>
      </c>
      <c r="C225" s="104" t="s">
        <v>64</v>
      </c>
      <c r="D225" s="153" t="s">
        <v>720</v>
      </c>
      <c r="E225" s="152" t="s">
        <v>721</v>
      </c>
    </row>
    <row r="226" spans="1:5" ht="51" x14ac:dyDescent="0.2">
      <c r="A226" s="152" t="s">
        <v>722</v>
      </c>
      <c r="B226" s="152" t="s">
        <v>318</v>
      </c>
      <c r="C226" s="104" t="s">
        <v>379</v>
      </c>
      <c r="D226" s="153" t="s">
        <v>280</v>
      </c>
      <c r="E226" s="152" t="s">
        <v>723</v>
      </c>
    </row>
    <row r="227" spans="1:5" ht="24.95" customHeight="1" x14ac:dyDescent="0.2">
      <c r="A227" s="149" t="s">
        <v>724</v>
      </c>
      <c r="B227" s="149" t="s">
        <v>725</v>
      </c>
      <c r="C227" s="150"/>
      <c r="D227" s="151"/>
      <c r="E227" s="149"/>
    </row>
    <row r="228" spans="1:5" ht="24.95" customHeight="1" x14ac:dyDescent="0.2">
      <c r="A228" s="149" t="s">
        <v>726</v>
      </c>
      <c r="B228" s="149" t="s">
        <v>279</v>
      </c>
      <c r="C228" s="150"/>
      <c r="D228" s="151"/>
      <c r="E228" s="149"/>
    </row>
    <row r="229" spans="1:5" ht="24.95" customHeight="1" x14ac:dyDescent="0.2">
      <c r="A229" s="152" t="s">
        <v>727</v>
      </c>
      <c r="B229" s="152" t="s">
        <v>391</v>
      </c>
      <c r="C229" s="104" t="s">
        <v>139</v>
      </c>
      <c r="D229" s="153" t="s">
        <v>728</v>
      </c>
      <c r="E229" s="152" t="s">
        <v>729</v>
      </c>
    </row>
    <row r="230" spans="1:5" ht="24.95" customHeight="1" x14ac:dyDescent="0.2">
      <c r="A230" s="149" t="s">
        <v>730</v>
      </c>
      <c r="B230" s="149" t="s">
        <v>274</v>
      </c>
      <c r="C230" s="150"/>
      <c r="D230" s="151"/>
      <c r="E230" s="149"/>
    </row>
    <row r="231" spans="1:5" ht="38.25" x14ac:dyDescent="0.2">
      <c r="A231" s="152" t="s">
        <v>731</v>
      </c>
      <c r="B231" s="152" t="s">
        <v>69</v>
      </c>
      <c r="C231" s="104" t="s">
        <v>64</v>
      </c>
      <c r="D231" s="153" t="s">
        <v>732</v>
      </c>
      <c r="E231" s="152" t="s">
        <v>733</v>
      </c>
    </row>
    <row r="232" spans="1:5" ht="38.25" x14ac:dyDescent="0.2">
      <c r="A232" s="152" t="s">
        <v>734</v>
      </c>
      <c r="B232" s="152" t="s">
        <v>380</v>
      </c>
      <c r="C232" s="104" t="s">
        <v>74</v>
      </c>
      <c r="D232" s="153" t="s">
        <v>735</v>
      </c>
      <c r="E232" s="152" t="s">
        <v>736</v>
      </c>
    </row>
    <row r="233" spans="1:5" ht="24.95" customHeight="1" x14ac:dyDescent="0.2">
      <c r="A233" s="149" t="s">
        <v>737</v>
      </c>
      <c r="B233" s="149" t="s">
        <v>275</v>
      </c>
      <c r="C233" s="150"/>
      <c r="D233" s="151"/>
      <c r="E233" s="149"/>
    </row>
    <row r="234" spans="1:5" ht="51" x14ac:dyDescent="0.2">
      <c r="A234" s="152" t="s">
        <v>738</v>
      </c>
      <c r="B234" s="152" t="s">
        <v>301</v>
      </c>
      <c r="C234" s="104" t="s">
        <v>139</v>
      </c>
      <c r="D234" s="153" t="s">
        <v>739</v>
      </c>
      <c r="E234" s="152" t="s">
        <v>740</v>
      </c>
    </row>
    <row r="235" spans="1:5" ht="38.25" x14ac:dyDescent="0.2">
      <c r="A235" s="152" t="s">
        <v>741</v>
      </c>
      <c r="B235" s="152" t="s">
        <v>73</v>
      </c>
      <c r="C235" s="104" t="s">
        <v>64</v>
      </c>
      <c r="D235" s="153" t="s">
        <v>742</v>
      </c>
      <c r="E235" s="152" t="s">
        <v>743</v>
      </c>
    </row>
    <row r="236" spans="1:5" ht="63.75" x14ac:dyDescent="0.2">
      <c r="A236" s="152" t="s">
        <v>744</v>
      </c>
      <c r="B236" s="152" t="s">
        <v>304</v>
      </c>
      <c r="C236" s="104" t="s">
        <v>74</v>
      </c>
      <c r="D236" s="153" t="s">
        <v>745</v>
      </c>
      <c r="E236" s="152" t="s">
        <v>746</v>
      </c>
    </row>
    <row r="237" spans="1:5" ht="25.5" x14ac:dyDescent="0.2">
      <c r="A237" s="152" t="s">
        <v>747</v>
      </c>
      <c r="B237" s="152" t="s">
        <v>306</v>
      </c>
      <c r="C237" s="104" t="s">
        <v>307</v>
      </c>
      <c r="D237" s="153" t="s">
        <v>319</v>
      </c>
      <c r="E237" s="152" t="s">
        <v>615</v>
      </c>
    </row>
    <row r="238" spans="1:5" ht="63.75" x14ac:dyDescent="0.2">
      <c r="A238" s="152" t="s">
        <v>748</v>
      </c>
      <c r="B238" s="152" t="s">
        <v>309</v>
      </c>
      <c r="C238" s="104" t="s">
        <v>165</v>
      </c>
      <c r="D238" s="153" t="s">
        <v>749</v>
      </c>
      <c r="E238" s="152" t="s">
        <v>750</v>
      </c>
    </row>
    <row r="239" spans="1:5" ht="38.25" x14ac:dyDescent="0.2">
      <c r="A239" s="152" t="s">
        <v>751</v>
      </c>
      <c r="B239" s="152" t="s">
        <v>75</v>
      </c>
      <c r="C239" s="104" t="s">
        <v>165</v>
      </c>
      <c r="D239" s="153" t="s">
        <v>742</v>
      </c>
      <c r="E239" s="152" t="s">
        <v>743</v>
      </c>
    </row>
    <row r="240" spans="1:5" ht="38.25" x14ac:dyDescent="0.2">
      <c r="A240" s="152" t="s">
        <v>752</v>
      </c>
      <c r="B240" s="152" t="s">
        <v>140</v>
      </c>
      <c r="C240" s="104" t="s">
        <v>139</v>
      </c>
      <c r="D240" s="153" t="s">
        <v>753</v>
      </c>
      <c r="E240" s="152" t="s">
        <v>754</v>
      </c>
    </row>
    <row r="241" spans="1:5" ht="24.95" customHeight="1" x14ac:dyDescent="0.2">
      <c r="A241" s="149" t="s">
        <v>755</v>
      </c>
      <c r="B241" s="149" t="s">
        <v>277</v>
      </c>
      <c r="C241" s="150"/>
      <c r="D241" s="151"/>
      <c r="E241" s="149"/>
    </row>
    <row r="242" spans="1:5" ht="38.25" x14ac:dyDescent="0.2">
      <c r="A242" s="152" t="s">
        <v>756</v>
      </c>
      <c r="B242" s="152" t="s">
        <v>78</v>
      </c>
      <c r="C242" s="104" t="s">
        <v>139</v>
      </c>
      <c r="D242" s="153" t="s">
        <v>739</v>
      </c>
      <c r="E242" s="152" t="s">
        <v>740</v>
      </c>
    </row>
    <row r="243" spans="1:5" ht="25.5" x14ac:dyDescent="0.2">
      <c r="A243" s="152" t="s">
        <v>757</v>
      </c>
      <c r="B243" s="152" t="s">
        <v>80</v>
      </c>
      <c r="C243" s="104" t="s">
        <v>81</v>
      </c>
      <c r="D243" s="153" t="s">
        <v>61</v>
      </c>
      <c r="E243" s="152" t="s">
        <v>387</v>
      </c>
    </row>
    <row r="244" spans="1:5" ht="38.25" x14ac:dyDescent="0.2">
      <c r="A244" s="152" t="s">
        <v>758</v>
      </c>
      <c r="B244" s="152" t="s">
        <v>315</v>
      </c>
      <c r="C244" s="104" t="s">
        <v>64</v>
      </c>
      <c r="D244" s="153" t="s">
        <v>522</v>
      </c>
      <c r="E244" s="152" t="s">
        <v>523</v>
      </c>
    </row>
    <row r="245" spans="1:5" ht="38.25" x14ac:dyDescent="0.2">
      <c r="A245" s="152" t="s">
        <v>759</v>
      </c>
      <c r="B245" s="152" t="s">
        <v>318</v>
      </c>
      <c r="C245" s="104" t="s">
        <v>379</v>
      </c>
      <c r="D245" s="153" t="s">
        <v>376</v>
      </c>
      <c r="E245" s="152" t="s">
        <v>524</v>
      </c>
    </row>
    <row r="246" spans="1:5" ht="24.95" customHeight="1" x14ac:dyDescent="0.2">
      <c r="A246" s="149" t="s">
        <v>760</v>
      </c>
      <c r="B246" s="149" t="s">
        <v>761</v>
      </c>
      <c r="C246" s="150"/>
      <c r="D246" s="151"/>
      <c r="E246" s="149"/>
    </row>
    <row r="247" spans="1:5" ht="24.95" customHeight="1" x14ac:dyDescent="0.2">
      <c r="A247" s="149" t="s">
        <v>762</v>
      </c>
      <c r="B247" s="149" t="s">
        <v>279</v>
      </c>
      <c r="C247" s="150"/>
      <c r="D247" s="151"/>
      <c r="E247" s="149"/>
    </row>
    <row r="248" spans="1:5" ht="24.95" customHeight="1" x14ac:dyDescent="0.2">
      <c r="A248" s="152" t="s">
        <v>763</v>
      </c>
      <c r="B248" s="152" t="s">
        <v>391</v>
      </c>
      <c r="C248" s="104" t="s">
        <v>139</v>
      </c>
      <c r="D248" s="153" t="s">
        <v>764</v>
      </c>
      <c r="E248" s="152" t="s">
        <v>765</v>
      </c>
    </row>
    <row r="249" spans="1:5" ht="24.95" customHeight="1" x14ac:dyDescent="0.2">
      <c r="A249" s="149" t="s">
        <v>766</v>
      </c>
      <c r="B249" s="149" t="s">
        <v>274</v>
      </c>
      <c r="C249" s="150"/>
      <c r="D249" s="151"/>
      <c r="E249" s="149"/>
    </row>
    <row r="250" spans="1:5" ht="38.25" x14ac:dyDescent="0.2">
      <c r="A250" s="152" t="s">
        <v>767</v>
      </c>
      <c r="B250" s="152" t="s">
        <v>69</v>
      </c>
      <c r="C250" s="104" t="s">
        <v>64</v>
      </c>
      <c r="D250" s="153" t="s">
        <v>768</v>
      </c>
      <c r="E250" s="152" t="s">
        <v>769</v>
      </c>
    </row>
    <row r="251" spans="1:5" ht="38.25" x14ac:dyDescent="0.2">
      <c r="A251" s="152" t="s">
        <v>770</v>
      </c>
      <c r="B251" s="152" t="s">
        <v>380</v>
      </c>
      <c r="C251" s="104" t="s">
        <v>74</v>
      </c>
      <c r="D251" s="153" t="s">
        <v>771</v>
      </c>
      <c r="E251" s="152" t="s">
        <v>772</v>
      </c>
    </row>
    <row r="252" spans="1:5" ht="24.95" customHeight="1" x14ac:dyDescent="0.2">
      <c r="A252" s="149" t="s">
        <v>773</v>
      </c>
      <c r="B252" s="149" t="s">
        <v>275</v>
      </c>
      <c r="C252" s="150"/>
      <c r="D252" s="151"/>
      <c r="E252" s="149"/>
    </row>
    <row r="253" spans="1:5" ht="51" x14ac:dyDescent="0.2">
      <c r="A253" s="152" t="s">
        <v>774</v>
      </c>
      <c r="B253" s="152" t="s">
        <v>301</v>
      </c>
      <c r="C253" s="104" t="s">
        <v>139</v>
      </c>
      <c r="D253" s="153" t="s">
        <v>775</v>
      </c>
      <c r="E253" s="152" t="s">
        <v>776</v>
      </c>
    </row>
    <row r="254" spans="1:5" ht="38.25" x14ac:dyDescent="0.2">
      <c r="A254" s="152" t="s">
        <v>777</v>
      </c>
      <c r="B254" s="152" t="s">
        <v>73</v>
      </c>
      <c r="C254" s="104" t="s">
        <v>64</v>
      </c>
      <c r="D254" s="153" t="s">
        <v>778</v>
      </c>
      <c r="E254" s="152" t="s">
        <v>779</v>
      </c>
    </row>
    <row r="255" spans="1:5" ht="63.75" x14ac:dyDescent="0.2">
      <c r="A255" s="152" t="s">
        <v>780</v>
      </c>
      <c r="B255" s="152" t="s">
        <v>304</v>
      </c>
      <c r="C255" s="104" t="s">
        <v>74</v>
      </c>
      <c r="D255" s="153" t="s">
        <v>781</v>
      </c>
      <c r="E255" s="152" t="s">
        <v>782</v>
      </c>
    </row>
    <row r="256" spans="1:5" ht="25.5" x14ac:dyDescent="0.2">
      <c r="A256" s="152" t="s">
        <v>783</v>
      </c>
      <c r="B256" s="152" t="s">
        <v>306</v>
      </c>
      <c r="C256" s="104" t="s">
        <v>307</v>
      </c>
      <c r="D256" s="153" t="s">
        <v>463</v>
      </c>
      <c r="E256" s="152" t="s">
        <v>708</v>
      </c>
    </row>
    <row r="257" spans="1:5" ht="63.75" x14ac:dyDescent="0.2">
      <c r="A257" s="152" t="s">
        <v>784</v>
      </c>
      <c r="B257" s="152" t="s">
        <v>309</v>
      </c>
      <c r="C257" s="104" t="s">
        <v>165</v>
      </c>
      <c r="D257" s="153" t="s">
        <v>785</v>
      </c>
      <c r="E257" s="152" t="s">
        <v>786</v>
      </c>
    </row>
    <row r="258" spans="1:5" ht="38.25" x14ac:dyDescent="0.2">
      <c r="A258" s="152" t="s">
        <v>787</v>
      </c>
      <c r="B258" s="152" t="s">
        <v>75</v>
      </c>
      <c r="C258" s="104" t="s">
        <v>165</v>
      </c>
      <c r="D258" s="153" t="s">
        <v>778</v>
      </c>
      <c r="E258" s="152" t="s">
        <v>779</v>
      </c>
    </row>
    <row r="259" spans="1:5" ht="38.25" x14ac:dyDescent="0.2">
      <c r="A259" s="152" t="s">
        <v>788</v>
      </c>
      <c r="B259" s="152" t="s">
        <v>140</v>
      </c>
      <c r="C259" s="104" t="s">
        <v>139</v>
      </c>
      <c r="D259" s="153" t="s">
        <v>1601</v>
      </c>
      <c r="E259" s="152" t="s">
        <v>1602</v>
      </c>
    </row>
    <row r="260" spans="1:5" ht="24.95" customHeight="1" x14ac:dyDescent="0.2">
      <c r="A260" s="149" t="s">
        <v>789</v>
      </c>
      <c r="B260" s="149" t="s">
        <v>277</v>
      </c>
      <c r="C260" s="150"/>
      <c r="D260" s="151"/>
      <c r="E260" s="149"/>
    </row>
    <row r="261" spans="1:5" ht="38.25" x14ac:dyDescent="0.2">
      <c r="A261" s="152" t="s">
        <v>790</v>
      </c>
      <c r="B261" s="152" t="s">
        <v>78</v>
      </c>
      <c r="C261" s="104" t="s">
        <v>139</v>
      </c>
      <c r="D261" s="153" t="s">
        <v>775</v>
      </c>
      <c r="E261" s="152" t="s">
        <v>776</v>
      </c>
    </row>
    <row r="262" spans="1:5" ht="25.5" x14ac:dyDescent="0.2">
      <c r="A262" s="152" t="s">
        <v>791</v>
      </c>
      <c r="B262" s="152" t="s">
        <v>80</v>
      </c>
      <c r="C262" s="104" t="s">
        <v>81</v>
      </c>
      <c r="D262" s="153" t="s">
        <v>419</v>
      </c>
      <c r="E262" s="152" t="s">
        <v>828</v>
      </c>
    </row>
    <row r="263" spans="1:5" ht="38.25" x14ac:dyDescent="0.2">
      <c r="A263" s="152" t="s">
        <v>792</v>
      </c>
      <c r="B263" s="152" t="s">
        <v>315</v>
      </c>
      <c r="C263" s="104" t="s">
        <v>64</v>
      </c>
      <c r="D263" s="153" t="s">
        <v>522</v>
      </c>
      <c r="E263" s="152" t="s">
        <v>523</v>
      </c>
    </row>
    <row r="264" spans="1:5" ht="38.25" x14ac:dyDescent="0.2">
      <c r="A264" s="152" t="s">
        <v>793</v>
      </c>
      <c r="B264" s="152" t="s">
        <v>318</v>
      </c>
      <c r="C264" s="104" t="s">
        <v>379</v>
      </c>
      <c r="D264" s="153" t="s">
        <v>61</v>
      </c>
      <c r="E264" s="152" t="s">
        <v>1083</v>
      </c>
    </row>
    <row r="265" spans="1:5" ht="24.95" customHeight="1" x14ac:dyDescent="0.2">
      <c r="A265" s="149" t="s">
        <v>794</v>
      </c>
      <c r="B265" s="149" t="s">
        <v>795</v>
      </c>
      <c r="C265" s="150"/>
      <c r="D265" s="151"/>
      <c r="E265" s="149"/>
    </row>
    <row r="266" spans="1:5" ht="24.95" customHeight="1" x14ac:dyDescent="0.2">
      <c r="A266" s="149" t="s">
        <v>796</v>
      </c>
      <c r="B266" s="149" t="s">
        <v>279</v>
      </c>
      <c r="C266" s="150"/>
      <c r="D266" s="151"/>
      <c r="E266" s="149"/>
    </row>
    <row r="267" spans="1:5" ht="24.95" customHeight="1" x14ac:dyDescent="0.2">
      <c r="A267" s="152" t="s">
        <v>797</v>
      </c>
      <c r="B267" s="152" t="s">
        <v>391</v>
      </c>
      <c r="C267" s="104" t="s">
        <v>139</v>
      </c>
      <c r="D267" s="153" t="s">
        <v>798</v>
      </c>
      <c r="E267" s="152" t="s">
        <v>799</v>
      </c>
    </row>
    <row r="268" spans="1:5" ht="24.95" customHeight="1" x14ac:dyDescent="0.2">
      <c r="A268" s="149" t="s">
        <v>800</v>
      </c>
      <c r="B268" s="149" t="s">
        <v>274</v>
      </c>
      <c r="C268" s="150"/>
      <c r="D268" s="151"/>
      <c r="E268" s="149"/>
    </row>
    <row r="269" spans="1:5" ht="38.25" x14ac:dyDescent="0.2">
      <c r="A269" s="152" t="s">
        <v>801</v>
      </c>
      <c r="B269" s="152" t="s">
        <v>69</v>
      </c>
      <c r="C269" s="104" t="s">
        <v>64</v>
      </c>
      <c r="D269" s="153" t="s">
        <v>802</v>
      </c>
      <c r="E269" s="152" t="s">
        <v>803</v>
      </c>
    </row>
    <row r="270" spans="1:5" ht="38.25" x14ac:dyDescent="0.2">
      <c r="A270" s="152" t="s">
        <v>804</v>
      </c>
      <c r="B270" s="152" t="s">
        <v>380</v>
      </c>
      <c r="C270" s="104" t="s">
        <v>74</v>
      </c>
      <c r="D270" s="153" t="s">
        <v>805</v>
      </c>
      <c r="E270" s="152" t="s">
        <v>806</v>
      </c>
    </row>
    <row r="271" spans="1:5" ht="24.95" customHeight="1" x14ac:dyDescent="0.2">
      <c r="A271" s="149" t="s">
        <v>807</v>
      </c>
      <c r="B271" s="149" t="s">
        <v>275</v>
      </c>
      <c r="C271" s="150"/>
      <c r="D271" s="151"/>
      <c r="E271" s="149"/>
    </row>
    <row r="272" spans="1:5" ht="51" x14ac:dyDescent="0.2">
      <c r="A272" s="152" t="s">
        <v>808</v>
      </c>
      <c r="B272" s="152" t="s">
        <v>301</v>
      </c>
      <c r="C272" s="104" t="s">
        <v>139</v>
      </c>
      <c r="D272" s="153" t="s">
        <v>809</v>
      </c>
      <c r="E272" s="152" t="s">
        <v>810</v>
      </c>
    </row>
    <row r="273" spans="1:5" ht="38.25" x14ac:dyDescent="0.2">
      <c r="A273" s="152" t="s">
        <v>811</v>
      </c>
      <c r="B273" s="152" t="s">
        <v>73</v>
      </c>
      <c r="C273" s="104" t="s">
        <v>64</v>
      </c>
      <c r="D273" s="153" t="s">
        <v>812</v>
      </c>
      <c r="E273" s="152" t="s">
        <v>813</v>
      </c>
    </row>
    <row r="274" spans="1:5" ht="76.5" x14ac:dyDescent="0.2">
      <c r="A274" s="152" t="s">
        <v>814</v>
      </c>
      <c r="B274" s="152" t="s">
        <v>304</v>
      </c>
      <c r="C274" s="104" t="s">
        <v>74</v>
      </c>
      <c r="D274" s="153" t="s">
        <v>815</v>
      </c>
      <c r="E274" s="152" t="s">
        <v>816</v>
      </c>
    </row>
    <row r="275" spans="1:5" ht="25.5" x14ac:dyDescent="0.2">
      <c r="A275" s="152" t="s">
        <v>817</v>
      </c>
      <c r="B275" s="152" t="s">
        <v>306</v>
      </c>
      <c r="C275" s="104" t="s">
        <v>307</v>
      </c>
      <c r="D275" s="153" t="s">
        <v>346</v>
      </c>
      <c r="E275" s="152" t="s">
        <v>456</v>
      </c>
    </row>
    <row r="276" spans="1:5" ht="63.75" x14ac:dyDescent="0.2">
      <c r="A276" s="152" t="s">
        <v>818</v>
      </c>
      <c r="B276" s="152" t="s">
        <v>309</v>
      </c>
      <c r="C276" s="104" t="s">
        <v>165</v>
      </c>
      <c r="D276" s="153" t="s">
        <v>819</v>
      </c>
      <c r="E276" s="152" t="s">
        <v>820</v>
      </c>
    </row>
    <row r="277" spans="1:5" ht="38.25" x14ac:dyDescent="0.2">
      <c r="A277" s="152" t="s">
        <v>821</v>
      </c>
      <c r="B277" s="152" t="s">
        <v>75</v>
      </c>
      <c r="C277" s="104" t="s">
        <v>165</v>
      </c>
      <c r="D277" s="153" t="s">
        <v>812</v>
      </c>
      <c r="E277" s="152" t="s">
        <v>813</v>
      </c>
    </row>
    <row r="278" spans="1:5" ht="38.25" x14ac:dyDescent="0.2">
      <c r="A278" s="152" t="s">
        <v>822</v>
      </c>
      <c r="B278" s="152" t="s">
        <v>140</v>
      </c>
      <c r="C278" s="104" t="s">
        <v>139</v>
      </c>
      <c r="D278" s="153" t="s">
        <v>823</v>
      </c>
      <c r="E278" s="152" t="s">
        <v>824</v>
      </c>
    </row>
    <row r="279" spans="1:5" ht="24.95" customHeight="1" x14ac:dyDescent="0.2">
      <c r="A279" s="149" t="s">
        <v>825</v>
      </c>
      <c r="B279" s="149" t="s">
        <v>277</v>
      </c>
      <c r="C279" s="150"/>
      <c r="D279" s="151"/>
      <c r="E279" s="149"/>
    </row>
    <row r="280" spans="1:5" ht="38.25" x14ac:dyDescent="0.2">
      <c r="A280" s="152" t="s">
        <v>826</v>
      </c>
      <c r="B280" s="152" t="s">
        <v>78</v>
      </c>
      <c r="C280" s="104" t="s">
        <v>139</v>
      </c>
      <c r="D280" s="153" t="s">
        <v>809</v>
      </c>
      <c r="E280" s="152" t="s">
        <v>810</v>
      </c>
    </row>
    <row r="281" spans="1:5" ht="25.5" x14ac:dyDescent="0.2">
      <c r="A281" s="152" t="s">
        <v>827</v>
      </c>
      <c r="B281" s="152" t="s">
        <v>80</v>
      </c>
      <c r="C281" s="104" t="s">
        <v>81</v>
      </c>
      <c r="D281" s="153" t="s">
        <v>419</v>
      </c>
      <c r="E281" s="152" t="s">
        <v>828</v>
      </c>
    </row>
    <row r="282" spans="1:5" ht="38.25" x14ac:dyDescent="0.2">
      <c r="A282" s="152" t="s">
        <v>829</v>
      </c>
      <c r="B282" s="152" t="s">
        <v>315</v>
      </c>
      <c r="C282" s="104" t="s">
        <v>64</v>
      </c>
      <c r="D282" s="153" t="s">
        <v>830</v>
      </c>
      <c r="E282" s="152" t="s">
        <v>831</v>
      </c>
    </row>
    <row r="283" spans="1:5" ht="38.25" x14ac:dyDescent="0.2">
      <c r="A283" s="152" t="s">
        <v>832</v>
      </c>
      <c r="B283" s="152" t="s">
        <v>318</v>
      </c>
      <c r="C283" s="104" t="s">
        <v>379</v>
      </c>
      <c r="D283" s="153" t="s">
        <v>376</v>
      </c>
      <c r="E283" s="152" t="s">
        <v>833</v>
      </c>
    </row>
    <row r="284" spans="1:5" ht="24.95" customHeight="1" x14ac:dyDescent="0.2">
      <c r="A284" s="149" t="s">
        <v>834</v>
      </c>
      <c r="B284" s="149" t="s">
        <v>835</v>
      </c>
      <c r="C284" s="150"/>
      <c r="D284" s="151"/>
      <c r="E284" s="149"/>
    </row>
    <row r="285" spans="1:5" ht="24.95" customHeight="1" x14ac:dyDescent="0.2">
      <c r="A285" s="149" t="s">
        <v>836</v>
      </c>
      <c r="B285" s="149" t="s">
        <v>279</v>
      </c>
      <c r="C285" s="150"/>
      <c r="D285" s="151"/>
      <c r="E285" s="149"/>
    </row>
    <row r="286" spans="1:5" ht="24.95" customHeight="1" x14ac:dyDescent="0.2">
      <c r="A286" s="152" t="s">
        <v>1511</v>
      </c>
      <c r="B286" s="152" t="s">
        <v>391</v>
      </c>
      <c r="C286" s="104" t="s">
        <v>139</v>
      </c>
      <c r="D286" s="153" t="s">
        <v>837</v>
      </c>
      <c r="E286" s="152" t="s">
        <v>838</v>
      </c>
    </row>
    <row r="287" spans="1:5" ht="24.95" customHeight="1" x14ac:dyDescent="0.2">
      <c r="A287" s="149" t="s">
        <v>839</v>
      </c>
      <c r="B287" s="149" t="s">
        <v>274</v>
      </c>
      <c r="C287" s="150"/>
      <c r="D287" s="151"/>
      <c r="E287" s="149"/>
    </row>
    <row r="288" spans="1:5" ht="38.25" x14ac:dyDescent="0.2">
      <c r="A288" s="152" t="s">
        <v>840</v>
      </c>
      <c r="B288" s="152" t="s">
        <v>69</v>
      </c>
      <c r="C288" s="104" t="s">
        <v>64</v>
      </c>
      <c r="D288" s="153" t="s">
        <v>841</v>
      </c>
      <c r="E288" s="152" t="s">
        <v>842</v>
      </c>
    </row>
    <row r="289" spans="1:5" ht="24.95" customHeight="1" x14ac:dyDescent="0.2">
      <c r="A289" s="149" t="s">
        <v>843</v>
      </c>
      <c r="B289" s="149" t="s">
        <v>275</v>
      </c>
      <c r="C289" s="150"/>
      <c r="D289" s="151"/>
      <c r="E289" s="149"/>
    </row>
    <row r="290" spans="1:5" ht="51" x14ac:dyDescent="0.2">
      <c r="A290" s="152" t="s">
        <v>844</v>
      </c>
      <c r="B290" s="152" t="s">
        <v>301</v>
      </c>
      <c r="C290" s="104" t="s">
        <v>139</v>
      </c>
      <c r="D290" s="153" t="s">
        <v>845</v>
      </c>
      <c r="E290" s="152" t="s">
        <v>846</v>
      </c>
    </row>
    <row r="291" spans="1:5" ht="38.25" x14ac:dyDescent="0.2">
      <c r="A291" s="152" t="s">
        <v>847</v>
      </c>
      <c r="B291" s="152" t="s">
        <v>73</v>
      </c>
      <c r="C291" s="104" t="s">
        <v>64</v>
      </c>
      <c r="D291" s="153" t="s">
        <v>848</v>
      </c>
      <c r="E291" s="152" t="s">
        <v>849</v>
      </c>
    </row>
    <row r="292" spans="1:5" ht="76.5" x14ac:dyDescent="0.2">
      <c r="A292" s="152" t="s">
        <v>850</v>
      </c>
      <c r="B292" s="152" t="s">
        <v>304</v>
      </c>
      <c r="C292" s="104" t="s">
        <v>74</v>
      </c>
      <c r="D292" s="153" t="s">
        <v>851</v>
      </c>
      <c r="E292" s="152" t="s">
        <v>852</v>
      </c>
    </row>
    <row r="293" spans="1:5" ht="25.5" x14ac:dyDescent="0.2">
      <c r="A293" s="152" t="s">
        <v>853</v>
      </c>
      <c r="B293" s="152" t="s">
        <v>306</v>
      </c>
      <c r="C293" s="104" t="s">
        <v>307</v>
      </c>
      <c r="D293" s="153" t="s">
        <v>319</v>
      </c>
      <c r="E293" s="152" t="s">
        <v>615</v>
      </c>
    </row>
    <row r="294" spans="1:5" ht="63.75" x14ac:dyDescent="0.2">
      <c r="A294" s="152" t="s">
        <v>854</v>
      </c>
      <c r="B294" s="152" t="s">
        <v>309</v>
      </c>
      <c r="C294" s="104" t="s">
        <v>165</v>
      </c>
      <c r="D294" s="153" t="s">
        <v>855</v>
      </c>
      <c r="E294" s="152" t="s">
        <v>856</v>
      </c>
    </row>
    <row r="295" spans="1:5" ht="38.25" x14ac:dyDescent="0.2">
      <c r="A295" s="152" t="s">
        <v>857</v>
      </c>
      <c r="B295" s="152" t="s">
        <v>75</v>
      </c>
      <c r="C295" s="104" t="s">
        <v>165</v>
      </c>
      <c r="D295" s="153" t="s">
        <v>848</v>
      </c>
      <c r="E295" s="152" t="s">
        <v>849</v>
      </c>
    </row>
    <row r="296" spans="1:5" ht="38.25" x14ac:dyDescent="0.2">
      <c r="A296" s="152" t="s">
        <v>858</v>
      </c>
      <c r="B296" s="152" t="s">
        <v>140</v>
      </c>
      <c r="C296" s="104" t="s">
        <v>139</v>
      </c>
      <c r="D296" s="153" t="s">
        <v>859</v>
      </c>
      <c r="E296" s="152" t="s">
        <v>860</v>
      </c>
    </row>
    <row r="297" spans="1:5" ht="24.95" customHeight="1" x14ac:dyDescent="0.2">
      <c r="A297" s="149" t="s">
        <v>861</v>
      </c>
      <c r="B297" s="149" t="s">
        <v>277</v>
      </c>
      <c r="C297" s="150"/>
      <c r="D297" s="151"/>
      <c r="E297" s="149"/>
    </row>
    <row r="298" spans="1:5" ht="38.25" x14ac:dyDescent="0.2">
      <c r="A298" s="152" t="s">
        <v>862</v>
      </c>
      <c r="B298" s="152" t="s">
        <v>78</v>
      </c>
      <c r="C298" s="104" t="s">
        <v>139</v>
      </c>
      <c r="D298" s="153" t="s">
        <v>845</v>
      </c>
      <c r="E298" s="152" t="s">
        <v>846</v>
      </c>
    </row>
    <row r="299" spans="1:5" ht="25.5" x14ac:dyDescent="0.2">
      <c r="A299" s="152" t="s">
        <v>863</v>
      </c>
      <c r="B299" s="152" t="s">
        <v>80</v>
      </c>
      <c r="C299" s="104" t="s">
        <v>81</v>
      </c>
      <c r="D299" s="153" t="s">
        <v>419</v>
      </c>
      <c r="E299" s="152" t="s">
        <v>828</v>
      </c>
    </row>
    <row r="300" spans="1:5" ht="38.25" x14ac:dyDescent="0.2">
      <c r="A300" s="152" t="s">
        <v>864</v>
      </c>
      <c r="B300" s="152" t="s">
        <v>315</v>
      </c>
      <c r="C300" s="104" t="s">
        <v>64</v>
      </c>
      <c r="D300" s="153" t="s">
        <v>522</v>
      </c>
      <c r="E300" s="152" t="s">
        <v>523</v>
      </c>
    </row>
    <row r="301" spans="1:5" ht="38.25" x14ac:dyDescent="0.2">
      <c r="A301" s="152" t="s">
        <v>865</v>
      </c>
      <c r="B301" s="152" t="s">
        <v>318</v>
      </c>
      <c r="C301" s="104" t="s">
        <v>379</v>
      </c>
      <c r="D301" s="153" t="s">
        <v>61</v>
      </c>
      <c r="E301" s="152" t="s">
        <v>866</v>
      </c>
    </row>
    <row r="302" spans="1:5" ht="24.95" customHeight="1" x14ac:dyDescent="0.2">
      <c r="A302" s="149" t="s">
        <v>867</v>
      </c>
      <c r="B302" s="149" t="s">
        <v>868</v>
      </c>
      <c r="C302" s="150"/>
      <c r="D302" s="151"/>
      <c r="E302" s="149"/>
    </row>
    <row r="303" spans="1:5" ht="24.95" customHeight="1" x14ac:dyDescent="0.2">
      <c r="A303" s="149" t="s">
        <v>869</v>
      </c>
      <c r="B303" s="149" t="s">
        <v>279</v>
      </c>
      <c r="C303" s="150"/>
      <c r="D303" s="151"/>
      <c r="E303" s="149"/>
    </row>
    <row r="304" spans="1:5" ht="24.95" customHeight="1" x14ac:dyDescent="0.2">
      <c r="A304" s="152" t="s">
        <v>870</v>
      </c>
      <c r="B304" s="152" t="s">
        <v>391</v>
      </c>
      <c r="C304" s="104" t="s">
        <v>139</v>
      </c>
      <c r="D304" s="153" t="s">
        <v>871</v>
      </c>
      <c r="E304" s="152" t="s">
        <v>872</v>
      </c>
    </row>
    <row r="305" spans="1:5" ht="24.95" customHeight="1" x14ac:dyDescent="0.2">
      <c r="A305" s="149" t="s">
        <v>873</v>
      </c>
      <c r="B305" s="149" t="s">
        <v>274</v>
      </c>
      <c r="C305" s="150"/>
      <c r="D305" s="151"/>
      <c r="E305" s="149"/>
    </row>
    <row r="306" spans="1:5" ht="38.25" x14ac:dyDescent="0.2">
      <c r="A306" s="152" t="s">
        <v>874</v>
      </c>
      <c r="B306" s="152" t="s">
        <v>69</v>
      </c>
      <c r="C306" s="104" t="s">
        <v>64</v>
      </c>
      <c r="D306" s="153" t="s">
        <v>875</v>
      </c>
      <c r="E306" s="152" t="s">
        <v>876</v>
      </c>
    </row>
    <row r="307" spans="1:5" ht="24.95" customHeight="1" x14ac:dyDescent="0.2">
      <c r="A307" s="149" t="s">
        <v>877</v>
      </c>
      <c r="B307" s="149" t="s">
        <v>275</v>
      </c>
      <c r="C307" s="150"/>
      <c r="D307" s="151"/>
      <c r="E307" s="149"/>
    </row>
    <row r="308" spans="1:5" ht="51" x14ac:dyDescent="0.2">
      <c r="A308" s="152" t="s">
        <v>878</v>
      </c>
      <c r="B308" s="152" t="s">
        <v>301</v>
      </c>
      <c r="C308" s="104" t="s">
        <v>139</v>
      </c>
      <c r="D308" s="153" t="s">
        <v>879</v>
      </c>
      <c r="E308" s="152" t="s">
        <v>880</v>
      </c>
    </row>
    <row r="309" spans="1:5" ht="38.25" x14ac:dyDescent="0.2">
      <c r="A309" s="152" t="s">
        <v>881</v>
      </c>
      <c r="B309" s="152" t="s">
        <v>73</v>
      </c>
      <c r="C309" s="104" t="s">
        <v>64</v>
      </c>
      <c r="D309" s="153" t="s">
        <v>882</v>
      </c>
      <c r="E309" s="152" t="s">
        <v>883</v>
      </c>
    </row>
    <row r="310" spans="1:5" ht="63.75" x14ac:dyDescent="0.2">
      <c r="A310" s="152" t="s">
        <v>884</v>
      </c>
      <c r="B310" s="152" t="s">
        <v>304</v>
      </c>
      <c r="C310" s="104" t="s">
        <v>74</v>
      </c>
      <c r="D310" s="153" t="s">
        <v>483</v>
      </c>
      <c r="E310" s="152" t="s">
        <v>885</v>
      </c>
    </row>
    <row r="311" spans="1:5" ht="25.5" x14ac:dyDescent="0.2">
      <c r="A311" s="152" t="s">
        <v>886</v>
      </c>
      <c r="B311" s="152" t="s">
        <v>306</v>
      </c>
      <c r="C311" s="104" t="s">
        <v>307</v>
      </c>
      <c r="D311" s="153" t="s">
        <v>319</v>
      </c>
      <c r="E311" s="152" t="s">
        <v>615</v>
      </c>
    </row>
    <row r="312" spans="1:5" ht="63.75" x14ac:dyDescent="0.2">
      <c r="A312" s="152" t="s">
        <v>887</v>
      </c>
      <c r="B312" s="152" t="s">
        <v>309</v>
      </c>
      <c r="C312" s="104" t="s">
        <v>165</v>
      </c>
      <c r="D312" s="153" t="s">
        <v>888</v>
      </c>
      <c r="E312" s="152" t="s">
        <v>889</v>
      </c>
    </row>
    <row r="313" spans="1:5" ht="38.25" x14ac:dyDescent="0.2">
      <c r="A313" s="152" t="s">
        <v>890</v>
      </c>
      <c r="B313" s="152" t="s">
        <v>75</v>
      </c>
      <c r="C313" s="104" t="s">
        <v>165</v>
      </c>
      <c r="D313" s="153" t="s">
        <v>882</v>
      </c>
      <c r="E313" s="152" t="s">
        <v>883</v>
      </c>
    </row>
    <row r="314" spans="1:5" ht="38.25" x14ac:dyDescent="0.2">
      <c r="A314" s="152" t="s">
        <v>891</v>
      </c>
      <c r="B314" s="152" t="s">
        <v>140</v>
      </c>
      <c r="C314" s="104" t="s">
        <v>139</v>
      </c>
      <c r="D314" s="153" t="s">
        <v>892</v>
      </c>
      <c r="E314" s="152" t="s">
        <v>893</v>
      </c>
    </row>
    <row r="315" spans="1:5" ht="24.95" customHeight="1" x14ac:dyDescent="0.2">
      <c r="A315" s="149" t="s">
        <v>894</v>
      </c>
      <c r="B315" s="149" t="s">
        <v>277</v>
      </c>
      <c r="C315" s="150"/>
      <c r="D315" s="151"/>
      <c r="E315" s="149"/>
    </row>
    <row r="316" spans="1:5" ht="38.25" x14ac:dyDescent="0.2">
      <c r="A316" s="152" t="s">
        <v>895</v>
      </c>
      <c r="B316" s="152" t="s">
        <v>78</v>
      </c>
      <c r="C316" s="104" t="s">
        <v>139</v>
      </c>
      <c r="D316" s="153" t="s">
        <v>879</v>
      </c>
      <c r="E316" s="152" t="s">
        <v>880</v>
      </c>
    </row>
    <row r="317" spans="1:5" ht="25.5" x14ac:dyDescent="0.2">
      <c r="A317" s="152" t="s">
        <v>896</v>
      </c>
      <c r="B317" s="152" t="s">
        <v>80</v>
      </c>
      <c r="C317" s="104" t="s">
        <v>81</v>
      </c>
      <c r="D317" s="153" t="s">
        <v>61</v>
      </c>
      <c r="E317" s="152" t="s">
        <v>387</v>
      </c>
    </row>
    <row r="318" spans="1:5" ht="38.25" x14ac:dyDescent="0.2">
      <c r="A318" s="152" t="s">
        <v>897</v>
      </c>
      <c r="B318" s="152" t="s">
        <v>315</v>
      </c>
      <c r="C318" s="104" t="s">
        <v>64</v>
      </c>
      <c r="D318" s="153" t="s">
        <v>522</v>
      </c>
      <c r="E318" s="152" t="s">
        <v>523</v>
      </c>
    </row>
    <row r="319" spans="1:5" ht="51" x14ac:dyDescent="0.2">
      <c r="A319" s="152" t="s">
        <v>898</v>
      </c>
      <c r="B319" s="152" t="s">
        <v>318</v>
      </c>
      <c r="C319" s="104" t="s">
        <v>379</v>
      </c>
      <c r="D319" s="153" t="s">
        <v>376</v>
      </c>
      <c r="E319" s="152" t="s">
        <v>899</v>
      </c>
    </row>
    <row r="320" spans="1:5" ht="24.95" customHeight="1" x14ac:dyDescent="0.2">
      <c r="A320" s="149" t="s">
        <v>900</v>
      </c>
      <c r="B320" s="149" t="s">
        <v>901</v>
      </c>
      <c r="C320" s="150"/>
      <c r="D320" s="151"/>
      <c r="E320" s="149"/>
    </row>
    <row r="321" spans="1:5" ht="24.95" customHeight="1" x14ac:dyDescent="0.2">
      <c r="A321" s="149" t="s">
        <v>902</v>
      </c>
      <c r="B321" s="149" t="s">
        <v>279</v>
      </c>
      <c r="C321" s="150"/>
      <c r="D321" s="151"/>
      <c r="E321" s="149"/>
    </row>
    <row r="322" spans="1:5" ht="24.95" customHeight="1" x14ac:dyDescent="0.2">
      <c r="A322" s="152" t="s">
        <v>903</v>
      </c>
      <c r="B322" s="152" t="s">
        <v>66</v>
      </c>
      <c r="C322" s="104" t="s">
        <v>139</v>
      </c>
      <c r="D322" s="153" t="s">
        <v>904</v>
      </c>
      <c r="E322" s="152" t="s">
        <v>905</v>
      </c>
    </row>
    <row r="323" spans="1:5" ht="24.95" customHeight="1" x14ac:dyDescent="0.2">
      <c r="A323" s="149" t="s">
        <v>906</v>
      </c>
      <c r="B323" s="149" t="s">
        <v>274</v>
      </c>
      <c r="C323" s="150"/>
      <c r="D323" s="151"/>
      <c r="E323" s="149"/>
    </row>
    <row r="324" spans="1:5" ht="24.95" customHeight="1" x14ac:dyDescent="0.2">
      <c r="A324" s="152" t="s">
        <v>907</v>
      </c>
      <c r="B324" s="152" t="s">
        <v>69</v>
      </c>
      <c r="C324" s="104" t="s">
        <v>64</v>
      </c>
      <c r="D324" s="153" t="s">
        <v>908</v>
      </c>
      <c r="E324" s="152" t="s">
        <v>909</v>
      </c>
    </row>
    <row r="325" spans="1:5" ht="24.95" customHeight="1" x14ac:dyDescent="0.2">
      <c r="A325" s="149" t="s">
        <v>910</v>
      </c>
      <c r="B325" s="149" t="s">
        <v>275</v>
      </c>
      <c r="C325" s="150"/>
      <c r="D325" s="151"/>
      <c r="E325" s="149"/>
    </row>
    <row r="326" spans="1:5" ht="51" x14ac:dyDescent="0.2">
      <c r="A326" s="152" t="s">
        <v>911</v>
      </c>
      <c r="B326" s="152" t="s">
        <v>301</v>
      </c>
      <c r="C326" s="104" t="s">
        <v>139</v>
      </c>
      <c r="D326" s="153" t="s">
        <v>912</v>
      </c>
      <c r="E326" s="152" t="s">
        <v>913</v>
      </c>
    </row>
    <row r="327" spans="1:5" ht="38.25" x14ac:dyDescent="0.2">
      <c r="A327" s="152" t="s">
        <v>914</v>
      </c>
      <c r="B327" s="152" t="s">
        <v>73</v>
      </c>
      <c r="C327" s="104" t="s">
        <v>64</v>
      </c>
      <c r="D327" s="153" t="s">
        <v>915</v>
      </c>
      <c r="E327" s="152" t="s">
        <v>916</v>
      </c>
    </row>
    <row r="328" spans="1:5" ht="63.75" x14ac:dyDescent="0.2">
      <c r="A328" s="152" t="s">
        <v>917</v>
      </c>
      <c r="B328" s="152" t="s">
        <v>304</v>
      </c>
      <c r="C328" s="104" t="s">
        <v>74</v>
      </c>
      <c r="D328" s="153" t="s">
        <v>918</v>
      </c>
      <c r="E328" s="152" t="s">
        <v>919</v>
      </c>
    </row>
    <row r="329" spans="1:5" ht="25.5" x14ac:dyDescent="0.2">
      <c r="A329" s="152" t="s">
        <v>920</v>
      </c>
      <c r="B329" s="152" t="s">
        <v>306</v>
      </c>
      <c r="C329" s="104" t="s">
        <v>307</v>
      </c>
      <c r="D329" s="153" t="s">
        <v>346</v>
      </c>
      <c r="E329" s="152" t="s">
        <v>456</v>
      </c>
    </row>
    <row r="330" spans="1:5" ht="63.75" x14ac:dyDescent="0.2">
      <c r="A330" s="152" t="s">
        <v>921</v>
      </c>
      <c r="B330" s="152" t="s">
        <v>309</v>
      </c>
      <c r="C330" s="104" t="s">
        <v>165</v>
      </c>
      <c r="D330" s="153" t="s">
        <v>922</v>
      </c>
      <c r="E330" s="152" t="s">
        <v>923</v>
      </c>
    </row>
    <row r="331" spans="1:5" ht="38.25" x14ac:dyDescent="0.2">
      <c r="A331" s="152" t="s">
        <v>924</v>
      </c>
      <c r="B331" s="152" t="s">
        <v>75</v>
      </c>
      <c r="C331" s="104" t="s">
        <v>165</v>
      </c>
      <c r="D331" s="153" t="s">
        <v>915</v>
      </c>
      <c r="E331" s="152" t="s">
        <v>916</v>
      </c>
    </row>
    <row r="332" spans="1:5" ht="38.25" x14ac:dyDescent="0.2">
      <c r="A332" s="152" t="s">
        <v>925</v>
      </c>
      <c r="B332" s="152" t="s">
        <v>140</v>
      </c>
      <c r="C332" s="104" t="s">
        <v>139</v>
      </c>
      <c r="D332" s="153" t="s">
        <v>926</v>
      </c>
      <c r="E332" s="152" t="s">
        <v>927</v>
      </c>
    </row>
    <row r="333" spans="1:5" ht="24.95" customHeight="1" x14ac:dyDescent="0.2">
      <c r="A333" s="149" t="s">
        <v>928</v>
      </c>
      <c r="B333" s="149" t="s">
        <v>277</v>
      </c>
      <c r="C333" s="150"/>
      <c r="D333" s="151"/>
      <c r="E333" s="149"/>
    </row>
    <row r="334" spans="1:5" ht="38.25" x14ac:dyDescent="0.2">
      <c r="A334" s="152" t="s">
        <v>929</v>
      </c>
      <c r="B334" s="152" t="s">
        <v>78</v>
      </c>
      <c r="C334" s="104" t="s">
        <v>139</v>
      </c>
      <c r="D334" s="153" t="s">
        <v>912</v>
      </c>
      <c r="E334" s="152" t="s">
        <v>913</v>
      </c>
    </row>
    <row r="335" spans="1:5" ht="25.5" x14ac:dyDescent="0.2">
      <c r="A335" s="152" t="s">
        <v>930</v>
      </c>
      <c r="B335" s="152" t="s">
        <v>80</v>
      </c>
      <c r="C335" s="104" t="s">
        <v>81</v>
      </c>
      <c r="D335" s="153" t="s">
        <v>61</v>
      </c>
      <c r="E335" s="152" t="s">
        <v>387</v>
      </c>
    </row>
    <row r="336" spans="1:5" ht="25.5" x14ac:dyDescent="0.2">
      <c r="A336" s="152" t="s">
        <v>1512</v>
      </c>
      <c r="B336" s="152" t="s">
        <v>318</v>
      </c>
      <c r="C336" s="104" t="s">
        <v>379</v>
      </c>
      <c r="D336" s="153" t="s">
        <v>61</v>
      </c>
      <c r="E336" s="152" t="s">
        <v>689</v>
      </c>
    </row>
    <row r="337" spans="1:5" ht="24.95" customHeight="1" x14ac:dyDescent="0.2">
      <c r="A337" s="149" t="s">
        <v>931</v>
      </c>
      <c r="B337" s="149" t="s">
        <v>932</v>
      </c>
      <c r="C337" s="150"/>
      <c r="D337" s="151"/>
      <c r="E337" s="149"/>
    </row>
    <row r="338" spans="1:5" ht="24.95" customHeight="1" x14ac:dyDescent="0.2">
      <c r="A338" s="149" t="s">
        <v>933</v>
      </c>
      <c r="B338" s="149" t="s">
        <v>279</v>
      </c>
      <c r="C338" s="150"/>
      <c r="D338" s="151"/>
      <c r="E338" s="149"/>
    </row>
    <row r="339" spans="1:5" ht="24.95" customHeight="1" x14ac:dyDescent="0.2">
      <c r="A339" s="152" t="s">
        <v>1513</v>
      </c>
      <c r="B339" s="152" t="s">
        <v>391</v>
      </c>
      <c r="C339" s="104" t="s">
        <v>139</v>
      </c>
      <c r="D339" s="153" t="s">
        <v>934</v>
      </c>
      <c r="E339" s="152" t="s">
        <v>935</v>
      </c>
    </row>
    <row r="340" spans="1:5" ht="24.95" customHeight="1" x14ac:dyDescent="0.2">
      <c r="A340" s="149" t="s">
        <v>936</v>
      </c>
      <c r="B340" s="149" t="s">
        <v>274</v>
      </c>
      <c r="C340" s="150"/>
      <c r="D340" s="151"/>
      <c r="E340" s="149"/>
    </row>
    <row r="341" spans="1:5" ht="38.25" x14ac:dyDescent="0.2">
      <c r="A341" s="152" t="s">
        <v>937</v>
      </c>
      <c r="B341" s="152" t="s">
        <v>69</v>
      </c>
      <c r="C341" s="104" t="s">
        <v>64</v>
      </c>
      <c r="D341" s="153" t="s">
        <v>938</v>
      </c>
      <c r="E341" s="152" t="s">
        <v>939</v>
      </c>
    </row>
    <row r="342" spans="1:5" ht="38.25" x14ac:dyDescent="0.2">
      <c r="A342" s="152" t="s">
        <v>940</v>
      </c>
      <c r="B342" s="152" t="s">
        <v>380</v>
      </c>
      <c r="C342" s="104" t="s">
        <v>74</v>
      </c>
      <c r="D342" s="153" t="s">
        <v>941</v>
      </c>
      <c r="E342" s="152" t="s">
        <v>942</v>
      </c>
    </row>
    <row r="343" spans="1:5" ht="24.95" customHeight="1" x14ac:dyDescent="0.2">
      <c r="A343" s="149" t="s">
        <v>943</v>
      </c>
      <c r="B343" s="149" t="s">
        <v>275</v>
      </c>
      <c r="C343" s="150"/>
      <c r="D343" s="151"/>
      <c r="E343" s="149"/>
    </row>
    <row r="344" spans="1:5" ht="51" x14ac:dyDescent="0.2">
      <c r="A344" s="152" t="s">
        <v>944</v>
      </c>
      <c r="B344" s="152" t="s">
        <v>301</v>
      </c>
      <c r="C344" s="104" t="s">
        <v>139</v>
      </c>
      <c r="D344" s="153" t="s">
        <v>945</v>
      </c>
      <c r="E344" s="152" t="s">
        <v>946</v>
      </c>
    </row>
    <row r="345" spans="1:5" ht="38.25" x14ac:dyDescent="0.2">
      <c r="A345" s="152" t="s">
        <v>947</v>
      </c>
      <c r="B345" s="152" t="s">
        <v>73</v>
      </c>
      <c r="C345" s="104" t="s">
        <v>64</v>
      </c>
      <c r="D345" s="153" t="s">
        <v>948</v>
      </c>
      <c r="E345" s="152" t="s">
        <v>949</v>
      </c>
    </row>
    <row r="346" spans="1:5" ht="63.75" x14ac:dyDescent="0.2">
      <c r="A346" s="152" t="s">
        <v>950</v>
      </c>
      <c r="B346" s="152" t="s">
        <v>304</v>
      </c>
      <c r="C346" s="104" t="s">
        <v>74</v>
      </c>
      <c r="D346" s="153" t="s">
        <v>951</v>
      </c>
      <c r="E346" s="152" t="s">
        <v>952</v>
      </c>
    </row>
    <row r="347" spans="1:5" ht="25.5" x14ac:dyDescent="0.2">
      <c r="A347" s="152" t="s">
        <v>953</v>
      </c>
      <c r="B347" s="152" t="s">
        <v>306</v>
      </c>
      <c r="C347" s="104" t="s">
        <v>307</v>
      </c>
      <c r="D347" s="153" t="s">
        <v>319</v>
      </c>
      <c r="E347" s="152" t="s">
        <v>615</v>
      </c>
    </row>
    <row r="348" spans="1:5" ht="51" x14ac:dyDescent="0.2">
      <c r="A348" s="152" t="s">
        <v>954</v>
      </c>
      <c r="B348" s="152" t="s">
        <v>309</v>
      </c>
      <c r="C348" s="104" t="s">
        <v>165</v>
      </c>
      <c r="D348" s="153" t="s">
        <v>955</v>
      </c>
      <c r="E348" s="152" t="s">
        <v>956</v>
      </c>
    </row>
    <row r="349" spans="1:5" ht="38.25" x14ac:dyDescent="0.2">
      <c r="A349" s="152" t="s">
        <v>957</v>
      </c>
      <c r="B349" s="152" t="s">
        <v>75</v>
      </c>
      <c r="C349" s="104" t="s">
        <v>165</v>
      </c>
      <c r="D349" s="153" t="s">
        <v>948</v>
      </c>
      <c r="E349" s="152" t="s">
        <v>949</v>
      </c>
    </row>
    <row r="350" spans="1:5" ht="38.25" x14ac:dyDescent="0.2">
      <c r="A350" s="152" t="s">
        <v>958</v>
      </c>
      <c r="B350" s="152" t="s">
        <v>140</v>
      </c>
      <c r="C350" s="104" t="s">
        <v>139</v>
      </c>
      <c r="D350" s="153" t="s">
        <v>1684</v>
      </c>
      <c r="E350" s="152" t="s">
        <v>959</v>
      </c>
    </row>
    <row r="351" spans="1:5" ht="24.95" customHeight="1" x14ac:dyDescent="0.2">
      <c r="A351" s="149" t="s">
        <v>960</v>
      </c>
      <c r="B351" s="149" t="s">
        <v>277</v>
      </c>
      <c r="C351" s="150"/>
      <c r="D351" s="151"/>
      <c r="E351" s="149"/>
    </row>
    <row r="352" spans="1:5" ht="38.25" x14ac:dyDescent="0.2">
      <c r="A352" s="152" t="s">
        <v>961</v>
      </c>
      <c r="B352" s="152" t="s">
        <v>78</v>
      </c>
      <c r="C352" s="104" t="s">
        <v>139</v>
      </c>
      <c r="D352" s="153" t="s">
        <v>945</v>
      </c>
      <c r="E352" s="152" t="s">
        <v>946</v>
      </c>
    </row>
    <row r="353" spans="1:5" ht="25.5" x14ac:dyDescent="0.2">
      <c r="A353" s="152" t="s">
        <v>962</v>
      </c>
      <c r="B353" s="152" t="s">
        <v>80</v>
      </c>
      <c r="C353" s="104" t="s">
        <v>81</v>
      </c>
      <c r="D353" s="153" t="s">
        <v>61</v>
      </c>
      <c r="E353" s="152" t="s">
        <v>387</v>
      </c>
    </row>
    <row r="354" spans="1:5" ht="38.25" x14ac:dyDescent="0.2">
      <c r="A354" s="152" t="s">
        <v>963</v>
      </c>
      <c r="B354" s="152" t="s">
        <v>315</v>
      </c>
      <c r="C354" s="104" t="s">
        <v>64</v>
      </c>
      <c r="D354" s="153" t="s">
        <v>830</v>
      </c>
      <c r="E354" s="152" t="s">
        <v>831</v>
      </c>
    </row>
    <row r="355" spans="1:5" ht="25.5" x14ac:dyDescent="0.2">
      <c r="A355" s="152" t="s">
        <v>964</v>
      </c>
      <c r="B355" s="152" t="s">
        <v>318</v>
      </c>
      <c r="C355" s="104" t="s">
        <v>379</v>
      </c>
      <c r="D355" s="153" t="s">
        <v>319</v>
      </c>
      <c r="E355" s="152" t="s">
        <v>965</v>
      </c>
    </row>
    <row r="356" spans="1:5" ht="24.95" customHeight="1" x14ac:dyDescent="0.2">
      <c r="A356" s="149" t="s">
        <v>966</v>
      </c>
      <c r="B356" s="149" t="s">
        <v>967</v>
      </c>
      <c r="C356" s="150"/>
      <c r="D356" s="151"/>
      <c r="E356" s="149"/>
    </row>
    <row r="357" spans="1:5" ht="24.95" customHeight="1" x14ac:dyDescent="0.2">
      <c r="A357" s="149" t="s">
        <v>968</v>
      </c>
      <c r="B357" s="149" t="s">
        <v>279</v>
      </c>
      <c r="C357" s="150"/>
      <c r="D357" s="151"/>
      <c r="E357" s="149"/>
    </row>
    <row r="358" spans="1:5" ht="24.95" customHeight="1" x14ac:dyDescent="0.2">
      <c r="A358" s="152" t="s">
        <v>969</v>
      </c>
      <c r="B358" s="152" t="s">
        <v>391</v>
      </c>
      <c r="C358" s="104" t="s">
        <v>139</v>
      </c>
      <c r="D358" s="153" t="s">
        <v>1603</v>
      </c>
      <c r="E358" s="152" t="s">
        <v>1604</v>
      </c>
    </row>
    <row r="359" spans="1:5" ht="24.95" customHeight="1" x14ac:dyDescent="0.2">
      <c r="A359" s="149" t="s">
        <v>970</v>
      </c>
      <c r="B359" s="149" t="s">
        <v>274</v>
      </c>
      <c r="C359" s="150"/>
      <c r="D359" s="151"/>
      <c r="E359" s="149"/>
    </row>
    <row r="360" spans="1:5" ht="51" x14ac:dyDescent="0.2">
      <c r="A360" s="152" t="s">
        <v>971</v>
      </c>
      <c r="B360" s="152" t="s">
        <v>69</v>
      </c>
      <c r="C360" s="104" t="s">
        <v>64</v>
      </c>
      <c r="D360" s="153" t="s">
        <v>1605</v>
      </c>
      <c r="E360" s="152" t="s">
        <v>1606</v>
      </c>
    </row>
    <row r="361" spans="1:5" ht="38.25" x14ac:dyDescent="0.2">
      <c r="A361" s="152" t="s">
        <v>972</v>
      </c>
      <c r="B361" s="152" t="s">
        <v>380</v>
      </c>
      <c r="C361" s="104" t="s">
        <v>74</v>
      </c>
      <c r="D361" s="153" t="s">
        <v>1607</v>
      </c>
      <c r="E361" s="152" t="s">
        <v>1608</v>
      </c>
    </row>
    <row r="362" spans="1:5" ht="38.25" x14ac:dyDescent="0.2">
      <c r="A362" s="152" t="s">
        <v>973</v>
      </c>
      <c r="B362" s="152" t="s">
        <v>552</v>
      </c>
      <c r="C362" s="104" t="s">
        <v>74</v>
      </c>
      <c r="D362" s="153" t="s">
        <v>974</v>
      </c>
      <c r="E362" s="152" t="s">
        <v>975</v>
      </c>
    </row>
    <row r="363" spans="1:5" ht="24.95" customHeight="1" x14ac:dyDescent="0.2">
      <c r="A363" s="149" t="s">
        <v>976</v>
      </c>
      <c r="B363" s="149" t="s">
        <v>275</v>
      </c>
      <c r="C363" s="150"/>
      <c r="D363" s="151"/>
      <c r="E363" s="149"/>
    </row>
    <row r="364" spans="1:5" ht="51" x14ac:dyDescent="0.2">
      <c r="A364" s="152" t="s">
        <v>977</v>
      </c>
      <c r="B364" s="152" t="s">
        <v>301</v>
      </c>
      <c r="C364" s="104" t="s">
        <v>139</v>
      </c>
      <c r="D364" s="153" t="s">
        <v>1609</v>
      </c>
      <c r="E364" s="152" t="s">
        <v>1610</v>
      </c>
    </row>
    <row r="365" spans="1:5" ht="38.25" x14ac:dyDescent="0.2">
      <c r="A365" s="152" t="s">
        <v>978</v>
      </c>
      <c r="B365" s="152" t="s">
        <v>73</v>
      </c>
      <c r="C365" s="104" t="s">
        <v>64</v>
      </c>
      <c r="D365" s="153" t="s">
        <v>1611</v>
      </c>
      <c r="E365" s="152" t="s">
        <v>1612</v>
      </c>
    </row>
    <row r="366" spans="1:5" ht="63.75" x14ac:dyDescent="0.2">
      <c r="A366" s="152" t="s">
        <v>979</v>
      </c>
      <c r="B366" s="152" t="s">
        <v>304</v>
      </c>
      <c r="C366" s="104" t="s">
        <v>74</v>
      </c>
      <c r="D366" s="153" t="s">
        <v>1613</v>
      </c>
      <c r="E366" s="152" t="s">
        <v>1614</v>
      </c>
    </row>
    <row r="367" spans="1:5" ht="25.5" x14ac:dyDescent="0.2">
      <c r="A367" s="152" t="s">
        <v>980</v>
      </c>
      <c r="B367" s="152" t="s">
        <v>306</v>
      </c>
      <c r="C367" s="104" t="s">
        <v>307</v>
      </c>
      <c r="D367" s="153" t="s">
        <v>1615</v>
      </c>
      <c r="E367" s="152" t="s">
        <v>1616</v>
      </c>
    </row>
    <row r="368" spans="1:5" ht="51" x14ac:dyDescent="0.2">
      <c r="A368" s="152" t="s">
        <v>981</v>
      </c>
      <c r="B368" s="152" t="s">
        <v>309</v>
      </c>
      <c r="C368" s="104" t="s">
        <v>165</v>
      </c>
      <c r="D368" s="153" t="s">
        <v>1617</v>
      </c>
      <c r="E368" s="152" t="s">
        <v>1618</v>
      </c>
    </row>
    <row r="369" spans="1:5" ht="38.25" x14ac:dyDescent="0.2">
      <c r="A369" s="152" t="s">
        <v>982</v>
      </c>
      <c r="B369" s="152" t="s">
        <v>75</v>
      </c>
      <c r="C369" s="104" t="s">
        <v>165</v>
      </c>
      <c r="D369" s="153" t="s">
        <v>1611</v>
      </c>
      <c r="E369" s="152" t="s">
        <v>1612</v>
      </c>
    </row>
    <row r="370" spans="1:5" ht="38.25" x14ac:dyDescent="0.2">
      <c r="A370" s="152" t="s">
        <v>983</v>
      </c>
      <c r="B370" s="152" t="s">
        <v>140</v>
      </c>
      <c r="C370" s="104" t="s">
        <v>139</v>
      </c>
      <c r="D370" s="153" t="s">
        <v>539</v>
      </c>
      <c r="E370" s="152" t="s">
        <v>1619</v>
      </c>
    </row>
    <row r="371" spans="1:5" ht="24.95" customHeight="1" x14ac:dyDescent="0.2">
      <c r="A371" s="149" t="s">
        <v>984</v>
      </c>
      <c r="B371" s="149" t="s">
        <v>277</v>
      </c>
      <c r="C371" s="150"/>
      <c r="D371" s="151"/>
      <c r="E371" s="149"/>
    </row>
    <row r="372" spans="1:5" ht="38.25" x14ac:dyDescent="0.2">
      <c r="A372" s="152" t="s">
        <v>985</v>
      </c>
      <c r="B372" s="152" t="s">
        <v>78</v>
      </c>
      <c r="C372" s="104" t="s">
        <v>139</v>
      </c>
      <c r="D372" s="153" t="s">
        <v>1609</v>
      </c>
      <c r="E372" s="152" t="s">
        <v>1610</v>
      </c>
    </row>
    <row r="373" spans="1:5" ht="25.5" x14ac:dyDescent="0.2">
      <c r="A373" s="152" t="s">
        <v>986</v>
      </c>
      <c r="B373" s="152" t="s">
        <v>80</v>
      </c>
      <c r="C373" s="104" t="s">
        <v>81</v>
      </c>
      <c r="D373" s="153" t="s">
        <v>61</v>
      </c>
      <c r="E373" s="152" t="s">
        <v>387</v>
      </c>
    </row>
    <row r="374" spans="1:5" ht="38.25" x14ac:dyDescent="0.2">
      <c r="A374" s="152" t="s">
        <v>987</v>
      </c>
      <c r="B374" s="152" t="s">
        <v>315</v>
      </c>
      <c r="C374" s="104" t="s">
        <v>64</v>
      </c>
      <c r="D374" s="153" t="s">
        <v>541</v>
      </c>
      <c r="E374" s="152" t="s">
        <v>542</v>
      </c>
    </row>
    <row r="375" spans="1:5" ht="38.25" x14ac:dyDescent="0.2">
      <c r="A375" s="152" t="s">
        <v>988</v>
      </c>
      <c r="B375" s="152" t="s">
        <v>318</v>
      </c>
      <c r="C375" s="104" t="s">
        <v>379</v>
      </c>
      <c r="D375" s="153" t="s">
        <v>376</v>
      </c>
      <c r="E375" s="152" t="s">
        <v>524</v>
      </c>
    </row>
    <row r="376" spans="1:5" ht="24.95" customHeight="1" x14ac:dyDescent="0.2">
      <c r="A376" s="149" t="s">
        <v>994</v>
      </c>
      <c r="B376" s="149" t="s">
        <v>1013</v>
      </c>
      <c r="C376" s="150"/>
      <c r="D376" s="151"/>
      <c r="E376" s="149"/>
    </row>
    <row r="377" spans="1:5" ht="24.95" customHeight="1" x14ac:dyDescent="0.2">
      <c r="A377" s="149" t="s">
        <v>995</v>
      </c>
      <c r="B377" s="149" t="s">
        <v>279</v>
      </c>
      <c r="C377" s="150"/>
      <c r="D377" s="151"/>
      <c r="E377" s="149"/>
    </row>
    <row r="378" spans="1:5" ht="24.95" customHeight="1" x14ac:dyDescent="0.2">
      <c r="A378" s="152" t="s">
        <v>996</v>
      </c>
      <c r="B378" s="152" t="s">
        <v>391</v>
      </c>
      <c r="C378" s="104" t="s">
        <v>139</v>
      </c>
      <c r="D378" s="153" t="s">
        <v>1016</v>
      </c>
      <c r="E378" s="152" t="s">
        <v>1017</v>
      </c>
    </row>
    <row r="379" spans="1:5" ht="24.95" customHeight="1" x14ac:dyDescent="0.2">
      <c r="A379" s="149" t="s">
        <v>997</v>
      </c>
      <c r="B379" s="149" t="s">
        <v>274</v>
      </c>
      <c r="C379" s="150"/>
      <c r="D379" s="151"/>
      <c r="E379" s="149"/>
    </row>
    <row r="380" spans="1:5" ht="38.25" x14ac:dyDescent="0.2">
      <c r="A380" s="152" t="s">
        <v>998</v>
      </c>
      <c r="B380" s="152" t="s">
        <v>69</v>
      </c>
      <c r="C380" s="104" t="s">
        <v>64</v>
      </c>
      <c r="D380" s="153" t="s">
        <v>1020</v>
      </c>
      <c r="E380" s="152" t="s">
        <v>1021</v>
      </c>
    </row>
    <row r="381" spans="1:5" ht="38.25" x14ac:dyDescent="0.2">
      <c r="A381" s="152" t="s">
        <v>1642</v>
      </c>
      <c r="B381" s="152" t="s">
        <v>380</v>
      </c>
      <c r="C381" s="104" t="s">
        <v>74</v>
      </c>
      <c r="D381" s="153" t="s">
        <v>1023</v>
      </c>
      <c r="E381" s="152" t="s">
        <v>1024</v>
      </c>
    </row>
    <row r="382" spans="1:5" ht="24.95" customHeight="1" x14ac:dyDescent="0.2">
      <c r="A382" s="149" t="s">
        <v>999</v>
      </c>
      <c r="B382" s="149" t="s">
        <v>275</v>
      </c>
      <c r="C382" s="150"/>
      <c r="D382" s="151"/>
      <c r="E382" s="149"/>
    </row>
    <row r="383" spans="1:5" ht="51" x14ac:dyDescent="0.2">
      <c r="A383" s="152" t="s">
        <v>1000</v>
      </c>
      <c r="B383" s="152" t="s">
        <v>301</v>
      </c>
      <c r="C383" s="104" t="s">
        <v>139</v>
      </c>
      <c r="D383" s="153" t="s">
        <v>1027</v>
      </c>
      <c r="E383" s="152" t="s">
        <v>1028</v>
      </c>
    </row>
    <row r="384" spans="1:5" ht="38.25" x14ac:dyDescent="0.2">
      <c r="A384" s="152" t="s">
        <v>1001</v>
      </c>
      <c r="B384" s="152" t="s">
        <v>73</v>
      </c>
      <c r="C384" s="104" t="s">
        <v>64</v>
      </c>
      <c r="D384" s="153" t="s">
        <v>1030</v>
      </c>
      <c r="E384" s="152" t="s">
        <v>1031</v>
      </c>
    </row>
    <row r="385" spans="1:5" ht="63.75" x14ac:dyDescent="0.2">
      <c r="A385" s="152" t="s">
        <v>1002</v>
      </c>
      <c r="B385" s="152" t="s">
        <v>304</v>
      </c>
      <c r="C385" s="104" t="s">
        <v>74</v>
      </c>
      <c r="D385" s="153" t="s">
        <v>1033</v>
      </c>
      <c r="E385" s="152" t="s">
        <v>1034</v>
      </c>
    </row>
    <row r="386" spans="1:5" ht="25.5" x14ac:dyDescent="0.2">
      <c r="A386" s="152" t="s">
        <v>1003</v>
      </c>
      <c r="B386" s="152" t="s">
        <v>306</v>
      </c>
      <c r="C386" s="104" t="s">
        <v>307</v>
      </c>
      <c r="D386" s="153" t="s">
        <v>319</v>
      </c>
      <c r="E386" s="152" t="s">
        <v>615</v>
      </c>
    </row>
    <row r="387" spans="1:5" ht="51" x14ac:dyDescent="0.2">
      <c r="A387" s="152" t="s">
        <v>1004</v>
      </c>
      <c r="B387" s="152" t="s">
        <v>309</v>
      </c>
      <c r="C387" s="104" t="s">
        <v>165</v>
      </c>
      <c r="D387" s="153" t="s">
        <v>1037</v>
      </c>
      <c r="E387" s="152" t="s">
        <v>1038</v>
      </c>
    </row>
    <row r="388" spans="1:5" ht="38.25" x14ac:dyDescent="0.2">
      <c r="A388" s="152" t="s">
        <v>1005</v>
      </c>
      <c r="B388" s="152" t="s">
        <v>75</v>
      </c>
      <c r="C388" s="104" t="s">
        <v>165</v>
      </c>
      <c r="D388" s="153" t="s">
        <v>1030</v>
      </c>
      <c r="E388" s="152" t="s">
        <v>1031</v>
      </c>
    </row>
    <row r="389" spans="1:5" ht="38.25" x14ac:dyDescent="0.2">
      <c r="A389" s="152" t="s">
        <v>1006</v>
      </c>
      <c r="B389" s="152" t="s">
        <v>140</v>
      </c>
      <c r="C389" s="104" t="s">
        <v>139</v>
      </c>
      <c r="D389" s="153" t="s">
        <v>1041</v>
      </c>
      <c r="E389" s="152" t="s">
        <v>1042</v>
      </c>
    </row>
    <row r="390" spans="1:5" ht="24.95" customHeight="1" x14ac:dyDescent="0.2">
      <c r="A390" s="149" t="s">
        <v>1007</v>
      </c>
      <c r="B390" s="149" t="s">
        <v>277</v>
      </c>
      <c r="C390" s="150"/>
      <c r="D390" s="151"/>
      <c r="E390" s="149"/>
    </row>
    <row r="391" spans="1:5" ht="38.25" x14ac:dyDescent="0.2">
      <c r="A391" s="152" t="s">
        <v>1008</v>
      </c>
      <c r="B391" s="152" t="s">
        <v>78</v>
      </c>
      <c r="C391" s="104" t="s">
        <v>139</v>
      </c>
      <c r="D391" s="153" t="s">
        <v>1027</v>
      </c>
      <c r="E391" s="152" t="s">
        <v>1028</v>
      </c>
    </row>
    <row r="392" spans="1:5" ht="25.5" x14ac:dyDescent="0.2">
      <c r="A392" s="152" t="s">
        <v>1009</v>
      </c>
      <c r="B392" s="152" t="s">
        <v>80</v>
      </c>
      <c r="C392" s="104" t="s">
        <v>81</v>
      </c>
      <c r="D392" s="153" t="s">
        <v>61</v>
      </c>
      <c r="E392" s="152" t="s">
        <v>387</v>
      </c>
    </row>
    <row r="393" spans="1:5" ht="38.25" x14ac:dyDescent="0.2">
      <c r="A393" s="152" t="s">
        <v>1010</v>
      </c>
      <c r="B393" s="152" t="s">
        <v>315</v>
      </c>
      <c r="C393" s="104" t="s">
        <v>64</v>
      </c>
      <c r="D393" s="153" t="s">
        <v>522</v>
      </c>
      <c r="E393" s="152" t="s">
        <v>523</v>
      </c>
    </row>
    <row r="394" spans="1:5" ht="38.25" x14ac:dyDescent="0.2">
      <c r="A394" s="152" t="s">
        <v>1011</v>
      </c>
      <c r="B394" s="152" t="s">
        <v>318</v>
      </c>
      <c r="C394" s="104" t="s">
        <v>379</v>
      </c>
      <c r="D394" s="153" t="s">
        <v>376</v>
      </c>
      <c r="E394" s="152" t="s">
        <v>524</v>
      </c>
    </row>
    <row r="395" spans="1:5" ht="24.95" customHeight="1" x14ac:dyDescent="0.2">
      <c r="A395" s="149" t="s">
        <v>1012</v>
      </c>
      <c r="B395" s="149" t="s">
        <v>1049</v>
      </c>
      <c r="C395" s="150"/>
      <c r="D395" s="151"/>
      <c r="E395" s="149"/>
    </row>
    <row r="396" spans="1:5" ht="24.95" customHeight="1" x14ac:dyDescent="0.2">
      <c r="A396" s="149" t="s">
        <v>1014</v>
      </c>
      <c r="B396" s="149" t="s">
        <v>279</v>
      </c>
      <c r="C396" s="150"/>
      <c r="D396" s="151"/>
      <c r="E396" s="149"/>
    </row>
    <row r="397" spans="1:5" ht="24.95" customHeight="1" x14ac:dyDescent="0.2">
      <c r="A397" s="152" t="s">
        <v>1015</v>
      </c>
      <c r="B397" s="152" t="s">
        <v>391</v>
      </c>
      <c r="C397" s="104" t="s">
        <v>139</v>
      </c>
      <c r="D397" s="153" t="s">
        <v>1051</v>
      </c>
      <c r="E397" s="152" t="s">
        <v>1052</v>
      </c>
    </row>
    <row r="398" spans="1:5" ht="24.95" customHeight="1" x14ac:dyDescent="0.2">
      <c r="A398" s="149" t="s">
        <v>1018</v>
      </c>
      <c r="B398" s="149" t="s">
        <v>274</v>
      </c>
      <c r="C398" s="150"/>
      <c r="D398" s="151"/>
      <c r="E398" s="149"/>
    </row>
    <row r="399" spans="1:5" ht="38.25" x14ac:dyDescent="0.2">
      <c r="A399" s="152" t="s">
        <v>1019</v>
      </c>
      <c r="B399" s="152" t="s">
        <v>69</v>
      </c>
      <c r="C399" s="104" t="s">
        <v>64</v>
      </c>
      <c r="D399" s="153" t="s">
        <v>1055</v>
      </c>
      <c r="E399" s="152" t="s">
        <v>1056</v>
      </c>
    </row>
    <row r="400" spans="1:5" ht="38.25" x14ac:dyDescent="0.2">
      <c r="A400" s="152" t="s">
        <v>1022</v>
      </c>
      <c r="B400" s="152" t="s">
        <v>380</v>
      </c>
      <c r="C400" s="104" t="s">
        <v>74</v>
      </c>
      <c r="D400" s="153" t="s">
        <v>1058</v>
      </c>
      <c r="E400" s="152" t="s">
        <v>1059</v>
      </c>
    </row>
    <row r="401" spans="1:5" ht="24.95" customHeight="1" x14ac:dyDescent="0.2">
      <c r="A401" s="149" t="s">
        <v>1025</v>
      </c>
      <c r="B401" s="149" t="s">
        <v>275</v>
      </c>
      <c r="C401" s="150"/>
      <c r="D401" s="151"/>
      <c r="E401" s="149"/>
    </row>
    <row r="402" spans="1:5" ht="51" x14ac:dyDescent="0.2">
      <c r="A402" s="152" t="s">
        <v>1026</v>
      </c>
      <c r="B402" s="152" t="s">
        <v>301</v>
      </c>
      <c r="C402" s="104" t="s">
        <v>139</v>
      </c>
      <c r="D402" s="153" t="s">
        <v>1062</v>
      </c>
      <c r="E402" s="152" t="s">
        <v>1063</v>
      </c>
    </row>
    <row r="403" spans="1:5" ht="38.25" x14ac:dyDescent="0.2">
      <c r="A403" s="152" t="s">
        <v>1029</v>
      </c>
      <c r="B403" s="152" t="s">
        <v>73</v>
      </c>
      <c r="C403" s="104" t="s">
        <v>64</v>
      </c>
      <c r="D403" s="153" t="s">
        <v>1065</v>
      </c>
      <c r="E403" s="152" t="s">
        <v>1066</v>
      </c>
    </row>
    <row r="404" spans="1:5" ht="76.5" x14ac:dyDescent="0.2">
      <c r="A404" s="152" t="s">
        <v>1032</v>
      </c>
      <c r="B404" s="152" t="s">
        <v>304</v>
      </c>
      <c r="C404" s="104" t="s">
        <v>74</v>
      </c>
      <c r="D404" s="153" t="s">
        <v>1068</v>
      </c>
      <c r="E404" s="152" t="s">
        <v>1069</v>
      </c>
    </row>
    <row r="405" spans="1:5" ht="25.5" x14ac:dyDescent="0.2">
      <c r="A405" s="152" t="s">
        <v>1035</v>
      </c>
      <c r="B405" s="152" t="s">
        <v>306</v>
      </c>
      <c r="C405" s="104" t="s">
        <v>307</v>
      </c>
      <c r="D405" s="153" t="s">
        <v>346</v>
      </c>
      <c r="E405" s="152" t="s">
        <v>456</v>
      </c>
    </row>
    <row r="406" spans="1:5" ht="63.75" x14ac:dyDescent="0.2">
      <c r="A406" s="152" t="s">
        <v>1036</v>
      </c>
      <c r="B406" s="152" t="s">
        <v>309</v>
      </c>
      <c r="C406" s="104" t="s">
        <v>165</v>
      </c>
      <c r="D406" s="153" t="s">
        <v>1072</v>
      </c>
      <c r="E406" s="152" t="s">
        <v>1073</v>
      </c>
    </row>
    <row r="407" spans="1:5" ht="38.25" x14ac:dyDescent="0.2">
      <c r="A407" s="152" t="s">
        <v>1039</v>
      </c>
      <c r="B407" s="152" t="s">
        <v>75</v>
      </c>
      <c r="C407" s="104" t="s">
        <v>165</v>
      </c>
      <c r="D407" s="153" t="s">
        <v>1065</v>
      </c>
      <c r="E407" s="152" t="s">
        <v>1066</v>
      </c>
    </row>
    <row r="408" spans="1:5" ht="38.25" x14ac:dyDescent="0.2">
      <c r="A408" s="152" t="s">
        <v>1040</v>
      </c>
      <c r="B408" s="152" t="s">
        <v>140</v>
      </c>
      <c r="C408" s="104" t="s">
        <v>139</v>
      </c>
      <c r="D408" s="153" t="s">
        <v>1076</v>
      </c>
      <c r="E408" s="152" t="s">
        <v>1077</v>
      </c>
    </row>
    <row r="409" spans="1:5" ht="24.95" customHeight="1" x14ac:dyDescent="0.2">
      <c r="A409" s="149" t="s">
        <v>1043</v>
      </c>
      <c r="B409" s="149" t="s">
        <v>277</v>
      </c>
      <c r="C409" s="150"/>
      <c r="D409" s="151"/>
      <c r="E409" s="149"/>
    </row>
    <row r="410" spans="1:5" ht="38.25" x14ac:dyDescent="0.2">
      <c r="A410" s="152" t="s">
        <v>1044</v>
      </c>
      <c r="B410" s="152" t="s">
        <v>78</v>
      </c>
      <c r="C410" s="104" t="s">
        <v>139</v>
      </c>
      <c r="D410" s="153" t="s">
        <v>1062</v>
      </c>
      <c r="E410" s="152" t="s">
        <v>1063</v>
      </c>
    </row>
    <row r="411" spans="1:5" ht="25.5" x14ac:dyDescent="0.2">
      <c r="A411" s="152" t="s">
        <v>1045</v>
      </c>
      <c r="B411" s="152" t="s">
        <v>80</v>
      </c>
      <c r="C411" s="104" t="s">
        <v>81</v>
      </c>
      <c r="D411" s="153" t="s">
        <v>419</v>
      </c>
      <c r="E411" s="152" t="s">
        <v>828</v>
      </c>
    </row>
    <row r="412" spans="1:5" ht="38.25" x14ac:dyDescent="0.2">
      <c r="A412" s="152" t="s">
        <v>1046</v>
      </c>
      <c r="B412" s="152" t="s">
        <v>315</v>
      </c>
      <c r="C412" s="104" t="s">
        <v>64</v>
      </c>
      <c r="D412" s="153" t="s">
        <v>522</v>
      </c>
      <c r="E412" s="152" t="s">
        <v>523</v>
      </c>
    </row>
    <row r="413" spans="1:5" ht="38.25" x14ac:dyDescent="0.2">
      <c r="A413" s="152" t="s">
        <v>1047</v>
      </c>
      <c r="B413" s="152" t="s">
        <v>318</v>
      </c>
      <c r="C413" s="104" t="s">
        <v>379</v>
      </c>
      <c r="D413" s="153" t="s">
        <v>61</v>
      </c>
      <c r="E413" s="152" t="s">
        <v>1083</v>
      </c>
    </row>
    <row r="414" spans="1:5" ht="24.95" customHeight="1" x14ac:dyDescent="0.2">
      <c r="A414" s="149" t="s">
        <v>1048</v>
      </c>
      <c r="B414" s="149" t="s">
        <v>1085</v>
      </c>
      <c r="C414" s="150"/>
      <c r="D414" s="151"/>
      <c r="E414" s="149"/>
    </row>
    <row r="415" spans="1:5" ht="24.95" customHeight="1" x14ac:dyDescent="0.2">
      <c r="A415" s="149" t="s">
        <v>1050</v>
      </c>
      <c r="B415" s="149" t="s">
        <v>279</v>
      </c>
      <c r="C415" s="150"/>
      <c r="D415" s="151"/>
      <c r="E415" s="149"/>
    </row>
    <row r="416" spans="1:5" ht="24.95" customHeight="1" x14ac:dyDescent="0.2">
      <c r="A416" s="152" t="s">
        <v>1514</v>
      </c>
      <c r="B416" s="152" t="s">
        <v>391</v>
      </c>
      <c r="C416" s="104" t="s">
        <v>139</v>
      </c>
      <c r="D416" s="153" t="s">
        <v>1088</v>
      </c>
      <c r="E416" s="152" t="s">
        <v>1089</v>
      </c>
    </row>
    <row r="417" spans="1:5" ht="24.95" customHeight="1" x14ac:dyDescent="0.2">
      <c r="A417" s="149" t="s">
        <v>1053</v>
      </c>
      <c r="B417" s="149" t="s">
        <v>274</v>
      </c>
      <c r="C417" s="150"/>
      <c r="D417" s="151"/>
      <c r="E417" s="149"/>
    </row>
    <row r="418" spans="1:5" ht="38.25" x14ac:dyDescent="0.2">
      <c r="A418" s="152" t="s">
        <v>1054</v>
      </c>
      <c r="B418" s="152" t="s">
        <v>69</v>
      </c>
      <c r="C418" s="104" t="s">
        <v>64</v>
      </c>
      <c r="D418" s="153" t="s">
        <v>1092</v>
      </c>
      <c r="E418" s="152" t="s">
        <v>1093</v>
      </c>
    </row>
    <row r="419" spans="1:5" ht="38.25" x14ac:dyDescent="0.2">
      <c r="A419" s="152" t="s">
        <v>1057</v>
      </c>
      <c r="B419" s="152" t="s">
        <v>380</v>
      </c>
      <c r="C419" s="104" t="s">
        <v>74</v>
      </c>
      <c r="D419" s="153" t="s">
        <v>1095</v>
      </c>
      <c r="E419" s="152" t="s">
        <v>1096</v>
      </c>
    </row>
    <row r="420" spans="1:5" ht="24.95" customHeight="1" x14ac:dyDescent="0.2">
      <c r="A420" s="149" t="s">
        <v>1060</v>
      </c>
      <c r="B420" s="149" t="s">
        <v>275</v>
      </c>
      <c r="C420" s="150"/>
      <c r="D420" s="151"/>
      <c r="E420" s="149"/>
    </row>
    <row r="421" spans="1:5" ht="51" x14ac:dyDescent="0.2">
      <c r="A421" s="152" t="s">
        <v>1061</v>
      </c>
      <c r="B421" s="152" t="s">
        <v>301</v>
      </c>
      <c r="C421" s="104" t="s">
        <v>139</v>
      </c>
      <c r="D421" s="153" t="s">
        <v>1099</v>
      </c>
      <c r="E421" s="152" t="s">
        <v>1100</v>
      </c>
    </row>
    <row r="422" spans="1:5" ht="38.25" x14ac:dyDescent="0.2">
      <c r="A422" s="152" t="s">
        <v>1064</v>
      </c>
      <c r="B422" s="152" t="s">
        <v>73</v>
      </c>
      <c r="C422" s="104" t="s">
        <v>64</v>
      </c>
      <c r="D422" s="153" t="s">
        <v>1102</v>
      </c>
      <c r="E422" s="152" t="s">
        <v>1103</v>
      </c>
    </row>
    <row r="423" spans="1:5" ht="63.75" x14ac:dyDescent="0.2">
      <c r="A423" s="152" t="s">
        <v>1067</v>
      </c>
      <c r="B423" s="152" t="s">
        <v>304</v>
      </c>
      <c r="C423" s="104" t="s">
        <v>74</v>
      </c>
      <c r="D423" s="153" t="s">
        <v>1620</v>
      </c>
      <c r="E423" s="152" t="s">
        <v>1621</v>
      </c>
    </row>
    <row r="424" spans="1:5" ht="25.5" x14ac:dyDescent="0.2">
      <c r="A424" s="152" t="s">
        <v>1070</v>
      </c>
      <c r="B424" s="152" t="s">
        <v>306</v>
      </c>
      <c r="C424" s="104" t="s">
        <v>307</v>
      </c>
      <c r="D424" s="153" t="s">
        <v>4</v>
      </c>
      <c r="E424" s="152" t="s">
        <v>401</v>
      </c>
    </row>
    <row r="425" spans="1:5" ht="51" x14ac:dyDescent="0.2">
      <c r="A425" s="152" t="s">
        <v>1071</v>
      </c>
      <c r="B425" s="152" t="s">
        <v>309</v>
      </c>
      <c r="C425" s="104" t="s">
        <v>165</v>
      </c>
      <c r="D425" s="153" t="s">
        <v>1107</v>
      </c>
      <c r="E425" s="152" t="s">
        <v>1108</v>
      </c>
    </row>
    <row r="426" spans="1:5" ht="38.25" x14ac:dyDescent="0.2">
      <c r="A426" s="152" t="s">
        <v>1074</v>
      </c>
      <c r="B426" s="152" t="s">
        <v>75</v>
      </c>
      <c r="C426" s="104" t="s">
        <v>165</v>
      </c>
      <c r="D426" s="153" t="s">
        <v>1102</v>
      </c>
      <c r="E426" s="152" t="s">
        <v>1103</v>
      </c>
    </row>
    <row r="427" spans="1:5" ht="38.25" x14ac:dyDescent="0.2">
      <c r="A427" s="152" t="s">
        <v>1075</v>
      </c>
      <c r="B427" s="152" t="s">
        <v>140</v>
      </c>
      <c r="C427" s="104" t="s">
        <v>139</v>
      </c>
      <c r="D427" s="153" t="s">
        <v>1110</v>
      </c>
      <c r="E427" s="152" t="s">
        <v>1111</v>
      </c>
    </row>
    <row r="428" spans="1:5" ht="24.95" customHeight="1" x14ac:dyDescent="0.2">
      <c r="A428" s="149" t="s">
        <v>1078</v>
      </c>
      <c r="B428" s="149" t="s">
        <v>277</v>
      </c>
      <c r="C428" s="150"/>
      <c r="D428" s="151"/>
      <c r="E428" s="149"/>
    </row>
    <row r="429" spans="1:5" ht="38.25" x14ac:dyDescent="0.2">
      <c r="A429" s="152" t="s">
        <v>1079</v>
      </c>
      <c r="B429" s="152" t="s">
        <v>78</v>
      </c>
      <c r="C429" s="104" t="s">
        <v>139</v>
      </c>
      <c r="D429" s="153" t="s">
        <v>1099</v>
      </c>
      <c r="E429" s="152" t="s">
        <v>1100</v>
      </c>
    </row>
    <row r="430" spans="1:5" ht="25.5" x14ac:dyDescent="0.2">
      <c r="A430" s="152" t="s">
        <v>1080</v>
      </c>
      <c r="B430" s="152" t="s">
        <v>80</v>
      </c>
      <c r="C430" s="104" t="s">
        <v>81</v>
      </c>
      <c r="D430" s="153" t="s">
        <v>61</v>
      </c>
      <c r="E430" s="152" t="s">
        <v>387</v>
      </c>
    </row>
    <row r="431" spans="1:5" ht="38.25" x14ac:dyDescent="0.2">
      <c r="A431" s="152" t="s">
        <v>1081</v>
      </c>
      <c r="B431" s="152" t="s">
        <v>315</v>
      </c>
      <c r="C431" s="104" t="s">
        <v>64</v>
      </c>
      <c r="D431" s="153" t="s">
        <v>830</v>
      </c>
      <c r="E431" s="152" t="s">
        <v>831</v>
      </c>
    </row>
    <row r="432" spans="1:5" ht="38.25" x14ac:dyDescent="0.2">
      <c r="A432" s="152" t="s">
        <v>1082</v>
      </c>
      <c r="B432" s="152" t="s">
        <v>318</v>
      </c>
      <c r="C432" s="104" t="s">
        <v>379</v>
      </c>
      <c r="D432" s="153" t="s">
        <v>319</v>
      </c>
      <c r="E432" s="152" t="s">
        <v>1117</v>
      </c>
    </row>
    <row r="433" spans="1:5" ht="24.95" customHeight="1" x14ac:dyDescent="0.2">
      <c r="A433" s="149" t="s">
        <v>1643</v>
      </c>
      <c r="B433" s="149" t="s">
        <v>406</v>
      </c>
      <c r="C433" s="150"/>
      <c r="D433" s="151"/>
      <c r="E433" s="149"/>
    </row>
    <row r="434" spans="1:5" ht="51" x14ac:dyDescent="0.2">
      <c r="A434" s="152" t="s">
        <v>1644</v>
      </c>
      <c r="B434" s="152" t="s">
        <v>408</v>
      </c>
      <c r="C434" s="104" t="s">
        <v>139</v>
      </c>
      <c r="D434" s="153" t="s">
        <v>1118</v>
      </c>
      <c r="E434" s="152" t="s">
        <v>1622</v>
      </c>
    </row>
    <row r="435" spans="1:5" ht="76.5" x14ac:dyDescent="0.2">
      <c r="A435" s="152" t="s">
        <v>1645</v>
      </c>
      <c r="B435" s="152" t="s">
        <v>412</v>
      </c>
      <c r="C435" s="104" t="s">
        <v>74</v>
      </c>
      <c r="D435" s="153" t="s">
        <v>1515</v>
      </c>
      <c r="E435" s="152" t="s">
        <v>1516</v>
      </c>
    </row>
    <row r="436" spans="1:5" ht="38.25" x14ac:dyDescent="0.2">
      <c r="A436" s="152" t="s">
        <v>1646</v>
      </c>
      <c r="B436" s="152" t="s">
        <v>414</v>
      </c>
      <c r="C436" s="104" t="s">
        <v>64</v>
      </c>
      <c r="D436" s="153" t="s">
        <v>1119</v>
      </c>
      <c r="E436" s="152" t="s">
        <v>1120</v>
      </c>
    </row>
    <row r="437" spans="1:5" ht="38.25" x14ac:dyDescent="0.2">
      <c r="A437" s="152" t="s">
        <v>1647</v>
      </c>
      <c r="B437" s="152" t="s">
        <v>418</v>
      </c>
      <c r="C437" s="104" t="s">
        <v>108</v>
      </c>
      <c r="D437" s="153" t="s">
        <v>376</v>
      </c>
      <c r="E437" s="152" t="s">
        <v>1517</v>
      </c>
    </row>
    <row r="438" spans="1:5" ht="25.5" x14ac:dyDescent="0.2">
      <c r="A438" s="152" t="s">
        <v>1648</v>
      </c>
      <c r="B438" s="152" t="s">
        <v>422</v>
      </c>
      <c r="C438" s="104" t="s">
        <v>108</v>
      </c>
      <c r="D438" s="153" t="s">
        <v>376</v>
      </c>
      <c r="E438" s="152" t="s">
        <v>1518</v>
      </c>
    </row>
    <row r="439" spans="1:5" ht="51" x14ac:dyDescent="0.2">
      <c r="A439" s="152" t="s">
        <v>1649</v>
      </c>
      <c r="B439" s="152" t="s">
        <v>1490</v>
      </c>
      <c r="C439" s="104" t="s">
        <v>139</v>
      </c>
      <c r="D439" s="153" t="s">
        <v>1519</v>
      </c>
      <c r="E439" s="152" t="s">
        <v>1520</v>
      </c>
    </row>
    <row r="440" spans="1:5" ht="25.5" x14ac:dyDescent="0.2">
      <c r="A440" s="152" t="s">
        <v>1650</v>
      </c>
      <c r="B440" s="152" t="s">
        <v>425</v>
      </c>
      <c r="C440" s="104" t="s">
        <v>108</v>
      </c>
      <c r="D440" s="153" t="s">
        <v>61</v>
      </c>
      <c r="E440" s="152" t="s">
        <v>426</v>
      </c>
    </row>
    <row r="441" spans="1:5" ht="63.75" x14ac:dyDescent="0.2">
      <c r="A441" s="152" t="s">
        <v>1651</v>
      </c>
      <c r="B441" s="152" t="s">
        <v>428</v>
      </c>
      <c r="C441" s="104" t="s">
        <v>74</v>
      </c>
      <c r="D441" s="153" t="s">
        <v>1123</v>
      </c>
      <c r="E441" s="152" t="s">
        <v>1124</v>
      </c>
    </row>
    <row r="442" spans="1:5" ht="51" x14ac:dyDescent="0.2">
      <c r="A442" s="152" t="s">
        <v>1652</v>
      </c>
      <c r="B442" s="152" t="s">
        <v>432</v>
      </c>
      <c r="C442" s="104" t="s">
        <v>139</v>
      </c>
      <c r="D442" s="153" t="s">
        <v>612</v>
      </c>
      <c r="E442" s="152" t="s">
        <v>1125</v>
      </c>
    </row>
    <row r="443" spans="1:5" ht="38.25" x14ac:dyDescent="0.2">
      <c r="A443" s="152" t="s">
        <v>1653</v>
      </c>
      <c r="B443" s="152" t="s">
        <v>435</v>
      </c>
      <c r="C443" s="104" t="s">
        <v>139</v>
      </c>
      <c r="D443" s="153" t="s">
        <v>1126</v>
      </c>
      <c r="E443" s="152" t="s">
        <v>1623</v>
      </c>
    </row>
    <row r="444" spans="1:5" ht="76.5" x14ac:dyDescent="0.2">
      <c r="A444" s="152" t="s">
        <v>1654</v>
      </c>
      <c r="B444" s="152" t="s">
        <v>439</v>
      </c>
      <c r="C444" s="104" t="s">
        <v>74</v>
      </c>
      <c r="D444" s="153" t="s">
        <v>606</v>
      </c>
      <c r="E444" s="152" t="s">
        <v>1127</v>
      </c>
    </row>
    <row r="445" spans="1:5" ht="24.95" customHeight="1" x14ac:dyDescent="0.2">
      <c r="A445" s="149" t="s">
        <v>1084</v>
      </c>
      <c r="B445" s="149" t="s">
        <v>1129</v>
      </c>
      <c r="C445" s="150"/>
      <c r="D445" s="151"/>
      <c r="E445" s="149"/>
    </row>
    <row r="446" spans="1:5" ht="24.95" customHeight="1" x14ac:dyDescent="0.2">
      <c r="A446" s="149" t="s">
        <v>1086</v>
      </c>
      <c r="B446" s="149" t="s">
        <v>279</v>
      </c>
      <c r="C446" s="150"/>
      <c r="D446" s="151"/>
      <c r="E446" s="149"/>
    </row>
    <row r="447" spans="1:5" ht="24.95" customHeight="1" x14ac:dyDescent="0.2">
      <c r="A447" s="152" t="s">
        <v>1087</v>
      </c>
      <c r="B447" s="152" t="s">
        <v>391</v>
      </c>
      <c r="C447" s="104" t="s">
        <v>139</v>
      </c>
      <c r="D447" s="153" t="s">
        <v>1132</v>
      </c>
      <c r="E447" s="152" t="s">
        <v>1133</v>
      </c>
    </row>
    <row r="448" spans="1:5" ht="24.95" customHeight="1" x14ac:dyDescent="0.2">
      <c r="A448" s="149" t="s">
        <v>1090</v>
      </c>
      <c r="B448" s="149" t="s">
        <v>274</v>
      </c>
      <c r="C448" s="150"/>
      <c r="D448" s="151"/>
      <c r="E448" s="149"/>
    </row>
    <row r="449" spans="1:5" ht="38.25" x14ac:dyDescent="0.2">
      <c r="A449" s="152" t="s">
        <v>1091</v>
      </c>
      <c r="B449" s="152" t="s">
        <v>69</v>
      </c>
      <c r="C449" s="104" t="s">
        <v>64</v>
      </c>
      <c r="D449" s="153" t="s">
        <v>1136</v>
      </c>
      <c r="E449" s="152" t="s">
        <v>1137</v>
      </c>
    </row>
    <row r="450" spans="1:5" ht="38.25" x14ac:dyDescent="0.2">
      <c r="A450" s="152" t="s">
        <v>1094</v>
      </c>
      <c r="B450" s="152" t="s">
        <v>380</v>
      </c>
      <c r="C450" s="104" t="s">
        <v>74</v>
      </c>
      <c r="D450" s="153" t="s">
        <v>1139</v>
      </c>
      <c r="E450" s="152" t="s">
        <v>1140</v>
      </c>
    </row>
    <row r="451" spans="1:5" ht="24.95" customHeight="1" x14ac:dyDescent="0.2">
      <c r="A451" s="149" t="s">
        <v>1097</v>
      </c>
      <c r="B451" s="149" t="s">
        <v>275</v>
      </c>
      <c r="C451" s="150"/>
      <c r="D451" s="151"/>
      <c r="E451" s="149"/>
    </row>
    <row r="452" spans="1:5" ht="51" x14ac:dyDescent="0.2">
      <c r="A452" s="152" t="s">
        <v>1098</v>
      </c>
      <c r="B452" s="152" t="s">
        <v>301</v>
      </c>
      <c r="C452" s="104" t="s">
        <v>139</v>
      </c>
      <c r="D452" s="153" t="s">
        <v>1143</v>
      </c>
      <c r="E452" s="152" t="s">
        <v>1144</v>
      </c>
    </row>
    <row r="453" spans="1:5" ht="38.25" x14ac:dyDescent="0.2">
      <c r="A453" s="152" t="s">
        <v>1101</v>
      </c>
      <c r="B453" s="152" t="s">
        <v>73</v>
      </c>
      <c r="C453" s="104" t="s">
        <v>64</v>
      </c>
      <c r="D453" s="153" t="s">
        <v>1146</v>
      </c>
      <c r="E453" s="152" t="s">
        <v>1147</v>
      </c>
    </row>
    <row r="454" spans="1:5" ht="63.75" x14ac:dyDescent="0.2">
      <c r="A454" s="152" t="s">
        <v>1104</v>
      </c>
      <c r="B454" s="152" t="s">
        <v>304</v>
      </c>
      <c r="C454" s="104" t="s">
        <v>74</v>
      </c>
      <c r="D454" s="153" t="s">
        <v>1149</v>
      </c>
      <c r="E454" s="152" t="s">
        <v>1150</v>
      </c>
    </row>
    <row r="455" spans="1:5" ht="25.5" x14ac:dyDescent="0.2">
      <c r="A455" s="152" t="s">
        <v>1105</v>
      </c>
      <c r="B455" s="152" t="s">
        <v>306</v>
      </c>
      <c r="C455" s="104" t="s">
        <v>307</v>
      </c>
      <c r="D455" s="153" t="s">
        <v>319</v>
      </c>
      <c r="E455" s="152" t="s">
        <v>615</v>
      </c>
    </row>
    <row r="456" spans="1:5" ht="63.75" x14ac:dyDescent="0.2">
      <c r="A456" s="152" t="s">
        <v>1106</v>
      </c>
      <c r="B456" s="152" t="s">
        <v>309</v>
      </c>
      <c r="C456" s="104" t="s">
        <v>165</v>
      </c>
      <c r="D456" s="153" t="s">
        <v>1153</v>
      </c>
      <c r="E456" s="152" t="s">
        <v>1154</v>
      </c>
    </row>
    <row r="457" spans="1:5" ht="38.25" x14ac:dyDescent="0.2">
      <c r="A457" s="152" t="s">
        <v>1109</v>
      </c>
      <c r="B457" s="152" t="s">
        <v>75</v>
      </c>
      <c r="C457" s="104" t="s">
        <v>165</v>
      </c>
      <c r="D457" s="153" t="s">
        <v>1146</v>
      </c>
      <c r="E457" s="152" t="s">
        <v>1147</v>
      </c>
    </row>
    <row r="458" spans="1:5" ht="24.95" customHeight="1" x14ac:dyDescent="0.2">
      <c r="A458" s="149" t="s">
        <v>1112</v>
      </c>
      <c r="B458" s="149" t="s">
        <v>277</v>
      </c>
      <c r="C458" s="150"/>
      <c r="D458" s="151"/>
      <c r="E458" s="149"/>
    </row>
    <row r="459" spans="1:5" ht="38.25" x14ac:dyDescent="0.2">
      <c r="A459" s="152" t="s">
        <v>1113</v>
      </c>
      <c r="B459" s="152" t="s">
        <v>78</v>
      </c>
      <c r="C459" s="104" t="s">
        <v>139</v>
      </c>
      <c r="D459" s="153" t="s">
        <v>1143</v>
      </c>
      <c r="E459" s="152" t="s">
        <v>1144</v>
      </c>
    </row>
    <row r="460" spans="1:5" ht="25.5" x14ac:dyDescent="0.2">
      <c r="A460" s="152" t="s">
        <v>1114</v>
      </c>
      <c r="B460" s="152" t="s">
        <v>80</v>
      </c>
      <c r="C460" s="104" t="s">
        <v>81</v>
      </c>
      <c r="D460" s="153" t="s">
        <v>61</v>
      </c>
      <c r="E460" s="152" t="s">
        <v>387</v>
      </c>
    </row>
    <row r="461" spans="1:5" ht="38.25" x14ac:dyDescent="0.2">
      <c r="A461" s="152" t="s">
        <v>1115</v>
      </c>
      <c r="B461" s="152" t="s">
        <v>315</v>
      </c>
      <c r="C461" s="104" t="s">
        <v>64</v>
      </c>
      <c r="D461" s="153" t="s">
        <v>522</v>
      </c>
      <c r="E461" s="152" t="s">
        <v>523</v>
      </c>
    </row>
    <row r="462" spans="1:5" ht="38.25" x14ac:dyDescent="0.2">
      <c r="A462" s="152" t="s">
        <v>1116</v>
      </c>
      <c r="B462" s="152" t="s">
        <v>318</v>
      </c>
      <c r="C462" s="104" t="s">
        <v>379</v>
      </c>
      <c r="D462" s="153" t="s">
        <v>376</v>
      </c>
      <c r="E462" s="152" t="s">
        <v>1161</v>
      </c>
    </row>
    <row r="463" spans="1:5" ht="24.95" customHeight="1" x14ac:dyDescent="0.2">
      <c r="A463" s="149" t="s">
        <v>1128</v>
      </c>
      <c r="B463" s="149" t="s">
        <v>1163</v>
      </c>
      <c r="C463" s="150"/>
      <c r="D463" s="151"/>
      <c r="E463" s="149"/>
    </row>
    <row r="464" spans="1:5" ht="24.95" customHeight="1" x14ac:dyDescent="0.2">
      <c r="A464" s="149" t="s">
        <v>1130</v>
      </c>
      <c r="B464" s="149" t="s">
        <v>279</v>
      </c>
      <c r="C464" s="150"/>
      <c r="D464" s="151"/>
      <c r="E464" s="149"/>
    </row>
    <row r="465" spans="1:5" ht="24.95" customHeight="1" x14ac:dyDescent="0.2">
      <c r="A465" s="152" t="s">
        <v>1131</v>
      </c>
      <c r="B465" s="152" t="s">
        <v>391</v>
      </c>
      <c r="C465" s="104" t="s">
        <v>139</v>
      </c>
      <c r="D465" s="153" t="s">
        <v>1166</v>
      </c>
      <c r="E465" s="152" t="s">
        <v>1167</v>
      </c>
    </row>
    <row r="466" spans="1:5" ht="24.95" customHeight="1" x14ac:dyDescent="0.2">
      <c r="A466" s="149" t="s">
        <v>1134</v>
      </c>
      <c r="B466" s="149" t="s">
        <v>274</v>
      </c>
      <c r="C466" s="150"/>
      <c r="D466" s="151"/>
      <c r="E466" s="149"/>
    </row>
    <row r="467" spans="1:5" ht="38.25" x14ac:dyDescent="0.2">
      <c r="A467" s="152" t="s">
        <v>1135</v>
      </c>
      <c r="B467" s="152" t="s">
        <v>69</v>
      </c>
      <c r="C467" s="104" t="s">
        <v>64</v>
      </c>
      <c r="D467" s="153" t="s">
        <v>1170</v>
      </c>
      <c r="E467" s="152" t="s">
        <v>1171</v>
      </c>
    </row>
    <row r="468" spans="1:5" ht="38.25" x14ac:dyDescent="0.2">
      <c r="A468" s="152" t="s">
        <v>1138</v>
      </c>
      <c r="B468" s="152" t="s">
        <v>380</v>
      </c>
      <c r="C468" s="104" t="s">
        <v>74</v>
      </c>
      <c r="D468" s="153" t="s">
        <v>1172</v>
      </c>
      <c r="E468" s="152" t="s">
        <v>1173</v>
      </c>
    </row>
    <row r="469" spans="1:5" ht="24.95" customHeight="1" x14ac:dyDescent="0.2">
      <c r="A469" s="149" t="s">
        <v>1141</v>
      </c>
      <c r="B469" s="149" t="s">
        <v>275</v>
      </c>
      <c r="C469" s="150"/>
      <c r="D469" s="151"/>
      <c r="E469" s="149"/>
    </row>
    <row r="470" spans="1:5" ht="51" x14ac:dyDescent="0.2">
      <c r="A470" s="152" t="s">
        <v>1142</v>
      </c>
      <c r="B470" s="152" t="s">
        <v>301</v>
      </c>
      <c r="C470" s="104" t="s">
        <v>139</v>
      </c>
      <c r="D470" s="153" t="s">
        <v>1176</v>
      </c>
      <c r="E470" s="152" t="s">
        <v>1177</v>
      </c>
    </row>
    <row r="471" spans="1:5" ht="38.25" x14ac:dyDescent="0.2">
      <c r="A471" s="152" t="s">
        <v>1145</v>
      </c>
      <c r="B471" s="152" t="s">
        <v>73</v>
      </c>
      <c r="C471" s="104" t="s">
        <v>64</v>
      </c>
      <c r="D471" s="153" t="s">
        <v>1179</v>
      </c>
      <c r="E471" s="152" t="s">
        <v>1180</v>
      </c>
    </row>
    <row r="472" spans="1:5" ht="63.75" x14ac:dyDescent="0.2">
      <c r="A472" s="152" t="s">
        <v>1148</v>
      </c>
      <c r="B472" s="152" t="s">
        <v>304</v>
      </c>
      <c r="C472" s="104" t="s">
        <v>74</v>
      </c>
      <c r="D472" s="153" t="s">
        <v>1182</v>
      </c>
      <c r="E472" s="152" t="s">
        <v>1183</v>
      </c>
    </row>
    <row r="473" spans="1:5" ht="25.5" x14ac:dyDescent="0.2">
      <c r="A473" s="152" t="s">
        <v>1151</v>
      </c>
      <c r="B473" s="152" t="s">
        <v>306</v>
      </c>
      <c r="C473" s="104" t="s">
        <v>307</v>
      </c>
      <c r="D473" s="153" t="s">
        <v>463</v>
      </c>
      <c r="E473" s="152" t="s">
        <v>708</v>
      </c>
    </row>
    <row r="474" spans="1:5" ht="51" x14ac:dyDescent="0.2">
      <c r="A474" s="152" t="s">
        <v>1152</v>
      </c>
      <c r="B474" s="152" t="s">
        <v>309</v>
      </c>
      <c r="C474" s="104" t="s">
        <v>165</v>
      </c>
      <c r="D474" s="153" t="s">
        <v>1186</v>
      </c>
      <c r="E474" s="152" t="s">
        <v>1187</v>
      </c>
    </row>
    <row r="475" spans="1:5" ht="38.25" x14ac:dyDescent="0.2">
      <c r="A475" s="152" t="s">
        <v>1155</v>
      </c>
      <c r="B475" s="152" t="s">
        <v>75</v>
      </c>
      <c r="C475" s="104" t="s">
        <v>165</v>
      </c>
      <c r="D475" s="153" t="s">
        <v>1179</v>
      </c>
      <c r="E475" s="152" t="s">
        <v>1180</v>
      </c>
    </row>
    <row r="476" spans="1:5" ht="38.25" x14ac:dyDescent="0.2">
      <c r="A476" s="152" t="s">
        <v>1655</v>
      </c>
      <c r="B476" s="152" t="s">
        <v>140</v>
      </c>
      <c r="C476" s="104" t="s">
        <v>139</v>
      </c>
      <c r="D476" s="153" t="s">
        <v>1685</v>
      </c>
      <c r="E476" s="152" t="s">
        <v>1190</v>
      </c>
    </row>
    <row r="477" spans="1:5" ht="24.95" customHeight="1" x14ac:dyDescent="0.2">
      <c r="A477" s="149" t="s">
        <v>1156</v>
      </c>
      <c r="B477" s="149" t="s">
        <v>277</v>
      </c>
      <c r="C477" s="150"/>
      <c r="D477" s="151"/>
      <c r="E477" s="149"/>
    </row>
    <row r="478" spans="1:5" ht="38.25" x14ac:dyDescent="0.2">
      <c r="A478" s="152" t="s">
        <v>1157</v>
      </c>
      <c r="B478" s="152" t="s">
        <v>78</v>
      </c>
      <c r="C478" s="104" t="s">
        <v>139</v>
      </c>
      <c r="D478" s="153" t="s">
        <v>1176</v>
      </c>
      <c r="E478" s="152" t="s">
        <v>1177</v>
      </c>
    </row>
    <row r="479" spans="1:5" ht="25.5" x14ac:dyDescent="0.2">
      <c r="A479" s="152" t="s">
        <v>1158</v>
      </c>
      <c r="B479" s="152" t="s">
        <v>80</v>
      </c>
      <c r="C479" s="104" t="s">
        <v>81</v>
      </c>
      <c r="D479" s="153" t="s">
        <v>61</v>
      </c>
      <c r="E479" s="152" t="s">
        <v>387</v>
      </c>
    </row>
    <row r="480" spans="1:5" ht="38.25" x14ac:dyDescent="0.2">
      <c r="A480" s="152" t="s">
        <v>1159</v>
      </c>
      <c r="B480" s="152" t="s">
        <v>315</v>
      </c>
      <c r="C480" s="104" t="s">
        <v>64</v>
      </c>
      <c r="D480" s="153" t="s">
        <v>316</v>
      </c>
      <c r="E480" s="152" t="s">
        <v>1195</v>
      </c>
    </row>
    <row r="481" spans="1:5" ht="51" x14ac:dyDescent="0.2">
      <c r="A481" s="152" t="s">
        <v>1160</v>
      </c>
      <c r="B481" s="152" t="s">
        <v>318</v>
      </c>
      <c r="C481" s="104" t="s">
        <v>379</v>
      </c>
      <c r="D481" s="153" t="s">
        <v>319</v>
      </c>
      <c r="E481" s="152" t="s">
        <v>1196</v>
      </c>
    </row>
    <row r="482" spans="1:5" ht="24.95" customHeight="1" x14ac:dyDescent="0.2">
      <c r="A482" s="149" t="s">
        <v>1162</v>
      </c>
      <c r="B482" s="149" t="s">
        <v>1198</v>
      </c>
      <c r="C482" s="150"/>
      <c r="D482" s="151"/>
      <c r="E482" s="149"/>
    </row>
    <row r="483" spans="1:5" ht="24.95" customHeight="1" x14ac:dyDescent="0.2">
      <c r="A483" s="149" t="s">
        <v>1164</v>
      </c>
      <c r="B483" s="149" t="s">
        <v>279</v>
      </c>
      <c r="C483" s="150"/>
      <c r="D483" s="151"/>
      <c r="E483" s="149"/>
    </row>
    <row r="484" spans="1:5" ht="24.95" customHeight="1" x14ac:dyDescent="0.2">
      <c r="A484" s="152" t="s">
        <v>1165</v>
      </c>
      <c r="B484" s="152" t="s">
        <v>391</v>
      </c>
      <c r="C484" s="104" t="s">
        <v>139</v>
      </c>
      <c r="D484" s="153" t="s">
        <v>1201</v>
      </c>
      <c r="E484" s="152" t="s">
        <v>1202</v>
      </c>
    </row>
    <row r="485" spans="1:5" ht="24.95" customHeight="1" x14ac:dyDescent="0.2">
      <c r="A485" s="149" t="s">
        <v>1168</v>
      </c>
      <c r="B485" s="149" t="s">
        <v>274</v>
      </c>
      <c r="C485" s="150"/>
      <c r="D485" s="151"/>
      <c r="E485" s="149"/>
    </row>
    <row r="486" spans="1:5" ht="38.25" x14ac:dyDescent="0.2">
      <c r="A486" s="152" t="s">
        <v>1169</v>
      </c>
      <c r="B486" s="152" t="s">
        <v>69</v>
      </c>
      <c r="C486" s="104" t="s">
        <v>64</v>
      </c>
      <c r="D486" s="153" t="s">
        <v>1205</v>
      </c>
      <c r="E486" s="152" t="s">
        <v>1206</v>
      </c>
    </row>
    <row r="487" spans="1:5" ht="24.95" customHeight="1" x14ac:dyDescent="0.2">
      <c r="A487" s="149" t="s">
        <v>1174</v>
      </c>
      <c r="B487" s="149" t="s">
        <v>275</v>
      </c>
      <c r="C487" s="150"/>
      <c r="D487" s="151"/>
      <c r="E487" s="149"/>
    </row>
    <row r="488" spans="1:5" ht="51" x14ac:dyDescent="0.2">
      <c r="A488" s="152" t="s">
        <v>1175</v>
      </c>
      <c r="B488" s="152" t="s">
        <v>301</v>
      </c>
      <c r="C488" s="104" t="s">
        <v>139</v>
      </c>
      <c r="D488" s="153" t="s">
        <v>1209</v>
      </c>
      <c r="E488" s="152" t="s">
        <v>1210</v>
      </c>
    </row>
    <row r="489" spans="1:5" ht="38.25" x14ac:dyDescent="0.2">
      <c r="A489" s="152" t="s">
        <v>1178</v>
      </c>
      <c r="B489" s="152" t="s">
        <v>73</v>
      </c>
      <c r="C489" s="104" t="s">
        <v>64</v>
      </c>
      <c r="D489" s="153" t="s">
        <v>1212</v>
      </c>
      <c r="E489" s="152" t="s">
        <v>1213</v>
      </c>
    </row>
    <row r="490" spans="1:5" ht="63.75" x14ac:dyDescent="0.2">
      <c r="A490" s="152" t="s">
        <v>1181</v>
      </c>
      <c r="B490" s="152" t="s">
        <v>304</v>
      </c>
      <c r="C490" s="104" t="s">
        <v>74</v>
      </c>
      <c r="D490" s="153" t="s">
        <v>1215</v>
      </c>
      <c r="E490" s="152" t="s">
        <v>1216</v>
      </c>
    </row>
    <row r="491" spans="1:5" ht="25.5" x14ac:dyDescent="0.2">
      <c r="A491" s="152" t="s">
        <v>1184</v>
      </c>
      <c r="B491" s="152" t="s">
        <v>306</v>
      </c>
      <c r="C491" s="104" t="s">
        <v>307</v>
      </c>
      <c r="D491" s="153" t="s">
        <v>319</v>
      </c>
      <c r="E491" s="152" t="s">
        <v>615</v>
      </c>
    </row>
    <row r="492" spans="1:5" ht="51" x14ac:dyDescent="0.2">
      <c r="A492" s="152" t="s">
        <v>1185</v>
      </c>
      <c r="B492" s="152" t="s">
        <v>309</v>
      </c>
      <c r="C492" s="104" t="s">
        <v>165</v>
      </c>
      <c r="D492" s="153" t="s">
        <v>1219</v>
      </c>
      <c r="E492" s="152" t="s">
        <v>1220</v>
      </c>
    </row>
    <row r="493" spans="1:5" ht="38.25" x14ac:dyDescent="0.2">
      <c r="A493" s="152" t="s">
        <v>1188</v>
      </c>
      <c r="B493" s="152" t="s">
        <v>75</v>
      </c>
      <c r="C493" s="104" t="s">
        <v>165</v>
      </c>
      <c r="D493" s="153" t="s">
        <v>1212</v>
      </c>
      <c r="E493" s="152" t="s">
        <v>1213</v>
      </c>
    </row>
    <row r="494" spans="1:5" ht="38.25" x14ac:dyDescent="0.2">
      <c r="A494" s="152" t="s">
        <v>1189</v>
      </c>
      <c r="B494" s="152" t="s">
        <v>140</v>
      </c>
      <c r="C494" s="104" t="s">
        <v>139</v>
      </c>
      <c r="D494" s="153" t="s">
        <v>463</v>
      </c>
      <c r="E494" s="152" t="s">
        <v>505</v>
      </c>
    </row>
    <row r="495" spans="1:5" ht="24.95" customHeight="1" x14ac:dyDescent="0.2">
      <c r="A495" s="149" t="s">
        <v>1191</v>
      </c>
      <c r="B495" s="149" t="s">
        <v>277</v>
      </c>
      <c r="C495" s="150"/>
      <c r="D495" s="151"/>
      <c r="E495" s="149"/>
    </row>
    <row r="496" spans="1:5" ht="38.25" x14ac:dyDescent="0.2">
      <c r="A496" s="152" t="s">
        <v>1192</v>
      </c>
      <c r="B496" s="152" t="s">
        <v>78</v>
      </c>
      <c r="C496" s="104" t="s">
        <v>139</v>
      </c>
      <c r="D496" s="153" t="s">
        <v>1209</v>
      </c>
      <c r="E496" s="152" t="s">
        <v>1210</v>
      </c>
    </row>
    <row r="497" spans="1:5" ht="25.5" x14ac:dyDescent="0.2">
      <c r="A497" s="152" t="s">
        <v>1193</v>
      </c>
      <c r="B497" s="152" t="s">
        <v>80</v>
      </c>
      <c r="C497" s="104" t="s">
        <v>81</v>
      </c>
      <c r="D497" s="153" t="s">
        <v>61</v>
      </c>
      <c r="E497" s="152" t="s">
        <v>387</v>
      </c>
    </row>
    <row r="498" spans="1:5" ht="25.5" x14ac:dyDescent="0.2">
      <c r="A498" s="152" t="s">
        <v>1194</v>
      </c>
      <c r="B498" s="152" t="s">
        <v>318</v>
      </c>
      <c r="C498" s="104" t="s">
        <v>379</v>
      </c>
      <c r="D498" s="153" t="s">
        <v>61</v>
      </c>
      <c r="E498" s="152" t="s">
        <v>689</v>
      </c>
    </row>
    <row r="499" spans="1:5" ht="24.95" customHeight="1" x14ac:dyDescent="0.2">
      <c r="A499" s="149" t="s">
        <v>1197</v>
      </c>
      <c r="B499" s="149" t="s">
        <v>1228</v>
      </c>
      <c r="C499" s="150"/>
      <c r="D499" s="151"/>
      <c r="E499" s="149"/>
    </row>
    <row r="500" spans="1:5" ht="24.95" customHeight="1" x14ac:dyDescent="0.2">
      <c r="A500" s="149" t="s">
        <v>1199</v>
      </c>
      <c r="B500" s="149" t="s">
        <v>279</v>
      </c>
      <c r="C500" s="150"/>
      <c r="D500" s="151"/>
      <c r="E500" s="149"/>
    </row>
    <row r="501" spans="1:5" ht="24.95" customHeight="1" x14ac:dyDescent="0.2">
      <c r="A501" s="152" t="s">
        <v>1200</v>
      </c>
      <c r="B501" s="152" t="s">
        <v>391</v>
      </c>
      <c r="C501" s="104" t="s">
        <v>139</v>
      </c>
      <c r="D501" s="153" t="s">
        <v>1230</v>
      </c>
      <c r="E501" s="152" t="s">
        <v>1231</v>
      </c>
    </row>
    <row r="502" spans="1:5" ht="24.95" customHeight="1" x14ac:dyDescent="0.2">
      <c r="A502" s="149" t="s">
        <v>1203</v>
      </c>
      <c r="B502" s="149" t="s">
        <v>274</v>
      </c>
      <c r="C502" s="150"/>
      <c r="D502" s="151"/>
      <c r="E502" s="149"/>
    </row>
    <row r="503" spans="1:5" ht="38.25" x14ac:dyDescent="0.2">
      <c r="A503" s="152" t="s">
        <v>1204</v>
      </c>
      <c r="B503" s="152" t="s">
        <v>69</v>
      </c>
      <c r="C503" s="104" t="s">
        <v>64</v>
      </c>
      <c r="D503" s="153" t="s">
        <v>1234</v>
      </c>
      <c r="E503" s="152" t="s">
        <v>1235</v>
      </c>
    </row>
    <row r="504" spans="1:5" ht="38.25" x14ac:dyDescent="0.2">
      <c r="A504" s="152" t="s">
        <v>1656</v>
      </c>
      <c r="B504" s="152" t="s">
        <v>380</v>
      </c>
      <c r="C504" s="104" t="s">
        <v>74</v>
      </c>
      <c r="D504" s="153" t="s">
        <v>1237</v>
      </c>
      <c r="E504" s="152" t="s">
        <v>1238</v>
      </c>
    </row>
    <row r="505" spans="1:5" ht="24.95" customHeight="1" x14ac:dyDescent="0.2">
      <c r="A505" s="149" t="s">
        <v>1207</v>
      </c>
      <c r="B505" s="149" t="s">
        <v>275</v>
      </c>
      <c r="C505" s="150"/>
      <c r="D505" s="151"/>
      <c r="E505" s="149"/>
    </row>
    <row r="506" spans="1:5" ht="51" x14ac:dyDescent="0.2">
      <c r="A506" s="152" t="s">
        <v>1208</v>
      </c>
      <c r="B506" s="152" t="s">
        <v>301</v>
      </c>
      <c r="C506" s="104" t="s">
        <v>139</v>
      </c>
      <c r="D506" s="153" t="s">
        <v>1241</v>
      </c>
      <c r="E506" s="152" t="s">
        <v>1242</v>
      </c>
    </row>
    <row r="507" spans="1:5" ht="38.25" x14ac:dyDescent="0.2">
      <c r="A507" s="152" t="s">
        <v>1211</v>
      </c>
      <c r="B507" s="152" t="s">
        <v>73</v>
      </c>
      <c r="C507" s="104" t="s">
        <v>64</v>
      </c>
      <c r="D507" s="153" t="s">
        <v>1244</v>
      </c>
      <c r="E507" s="152" t="s">
        <v>1245</v>
      </c>
    </row>
    <row r="508" spans="1:5" ht="63.75" x14ac:dyDescent="0.2">
      <c r="A508" s="152" t="s">
        <v>1214</v>
      </c>
      <c r="B508" s="152" t="s">
        <v>304</v>
      </c>
      <c r="C508" s="104" t="s">
        <v>74</v>
      </c>
      <c r="D508" s="153" t="s">
        <v>1247</v>
      </c>
      <c r="E508" s="152" t="s">
        <v>1248</v>
      </c>
    </row>
    <row r="509" spans="1:5" ht="25.5" x14ac:dyDescent="0.2">
      <c r="A509" s="152" t="s">
        <v>1217</v>
      </c>
      <c r="B509" s="152" t="s">
        <v>306</v>
      </c>
      <c r="C509" s="104" t="s">
        <v>307</v>
      </c>
      <c r="D509" s="153" t="s">
        <v>463</v>
      </c>
      <c r="E509" s="152" t="s">
        <v>708</v>
      </c>
    </row>
    <row r="510" spans="1:5" ht="63.75" x14ac:dyDescent="0.2">
      <c r="A510" s="152" t="s">
        <v>1218</v>
      </c>
      <c r="B510" s="152" t="s">
        <v>309</v>
      </c>
      <c r="C510" s="104" t="s">
        <v>165</v>
      </c>
      <c r="D510" s="153" t="s">
        <v>1251</v>
      </c>
      <c r="E510" s="152" t="s">
        <v>1252</v>
      </c>
    </row>
    <row r="511" spans="1:5" ht="38.25" x14ac:dyDescent="0.2">
      <c r="A511" s="152" t="s">
        <v>1221</v>
      </c>
      <c r="B511" s="152" t="s">
        <v>75</v>
      </c>
      <c r="C511" s="104" t="s">
        <v>165</v>
      </c>
      <c r="D511" s="153" t="s">
        <v>1244</v>
      </c>
      <c r="E511" s="152" t="s">
        <v>1245</v>
      </c>
    </row>
    <row r="512" spans="1:5" ht="51" x14ac:dyDescent="0.2">
      <c r="A512" s="152" t="s">
        <v>1222</v>
      </c>
      <c r="B512" s="152" t="s">
        <v>140</v>
      </c>
      <c r="C512" s="104" t="s">
        <v>139</v>
      </c>
      <c r="D512" s="153" t="s">
        <v>539</v>
      </c>
      <c r="E512" s="152" t="s">
        <v>1255</v>
      </c>
    </row>
    <row r="513" spans="1:5" ht="24.95" customHeight="1" x14ac:dyDescent="0.2">
      <c r="A513" s="149" t="s">
        <v>1223</v>
      </c>
      <c r="B513" s="149" t="s">
        <v>277</v>
      </c>
      <c r="C513" s="150"/>
      <c r="D513" s="151"/>
      <c r="E513" s="149"/>
    </row>
    <row r="514" spans="1:5" ht="38.25" x14ac:dyDescent="0.2">
      <c r="A514" s="152" t="s">
        <v>1224</v>
      </c>
      <c r="B514" s="152" t="s">
        <v>78</v>
      </c>
      <c r="C514" s="104" t="s">
        <v>139</v>
      </c>
      <c r="D514" s="153" t="s">
        <v>1241</v>
      </c>
      <c r="E514" s="152" t="s">
        <v>1242</v>
      </c>
    </row>
    <row r="515" spans="1:5" ht="25.5" x14ac:dyDescent="0.2">
      <c r="A515" s="152" t="s">
        <v>1225</v>
      </c>
      <c r="B515" s="152" t="s">
        <v>80</v>
      </c>
      <c r="C515" s="104" t="s">
        <v>81</v>
      </c>
      <c r="D515" s="153" t="s">
        <v>61</v>
      </c>
      <c r="E515" s="152" t="s">
        <v>387</v>
      </c>
    </row>
    <row r="516" spans="1:5" ht="38.25" x14ac:dyDescent="0.2">
      <c r="A516" s="152" t="s">
        <v>1226</v>
      </c>
      <c r="B516" s="152" t="s">
        <v>315</v>
      </c>
      <c r="C516" s="104" t="s">
        <v>64</v>
      </c>
      <c r="D516" s="153" t="s">
        <v>350</v>
      </c>
      <c r="E516" s="152" t="s">
        <v>1260</v>
      </c>
    </row>
    <row r="517" spans="1:5" ht="51" x14ac:dyDescent="0.2">
      <c r="A517" s="152" t="s">
        <v>1657</v>
      </c>
      <c r="B517" s="152" t="s">
        <v>318</v>
      </c>
      <c r="C517" s="104" t="s">
        <v>379</v>
      </c>
      <c r="D517" s="153" t="s">
        <v>351</v>
      </c>
      <c r="E517" s="152" t="s">
        <v>1262</v>
      </c>
    </row>
    <row r="518" spans="1:5" ht="24.95" customHeight="1" x14ac:dyDescent="0.2">
      <c r="A518" s="149" t="s">
        <v>1227</v>
      </c>
      <c r="B518" s="149" t="s">
        <v>1264</v>
      </c>
      <c r="C518" s="150"/>
      <c r="D518" s="151"/>
      <c r="E518" s="149"/>
    </row>
    <row r="519" spans="1:5" ht="24.95" customHeight="1" x14ac:dyDescent="0.2">
      <c r="A519" s="149" t="s">
        <v>1229</v>
      </c>
      <c r="B519" s="149" t="s">
        <v>279</v>
      </c>
      <c r="C519" s="150"/>
      <c r="D519" s="151"/>
      <c r="E519" s="149"/>
    </row>
    <row r="520" spans="1:5" ht="24.95" customHeight="1" x14ac:dyDescent="0.2">
      <c r="A520" s="152" t="s">
        <v>1521</v>
      </c>
      <c r="B520" s="152" t="s">
        <v>391</v>
      </c>
      <c r="C520" s="104" t="s">
        <v>139</v>
      </c>
      <c r="D520" s="153" t="s">
        <v>1266</v>
      </c>
      <c r="E520" s="152" t="s">
        <v>1267</v>
      </c>
    </row>
    <row r="521" spans="1:5" ht="24.95" customHeight="1" x14ac:dyDescent="0.2">
      <c r="A521" s="149" t="s">
        <v>1232</v>
      </c>
      <c r="B521" s="149" t="s">
        <v>274</v>
      </c>
      <c r="C521" s="150"/>
      <c r="D521" s="151"/>
      <c r="E521" s="149"/>
    </row>
    <row r="522" spans="1:5" ht="38.25" x14ac:dyDescent="0.2">
      <c r="A522" s="152" t="s">
        <v>1233</v>
      </c>
      <c r="B522" s="152" t="s">
        <v>69</v>
      </c>
      <c r="C522" s="104" t="s">
        <v>64</v>
      </c>
      <c r="D522" s="153" t="s">
        <v>1270</v>
      </c>
      <c r="E522" s="152" t="s">
        <v>1271</v>
      </c>
    </row>
    <row r="523" spans="1:5" ht="38.25" x14ac:dyDescent="0.2">
      <c r="A523" s="152" t="s">
        <v>1236</v>
      </c>
      <c r="B523" s="152" t="s">
        <v>380</v>
      </c>
      <c r="C523" s="104" t="s">
        <v>74</v>
      </c>
      <c r="D523" s="153" t="s">
        <v>1273</v>
      </c>
      <c r="E523" s="152" t="s">
        <v>1274</v>
      </c>
    </row>
    <row r="524" spans="1:5" ht="24.95" customHeight="1" x14ac:dyDescent="0.2">
      <c r="A524" s="149" t="s">
        <v>1239</v>
      </c>
      <c r="B524" s="149" t="s">
        <v>275</v>
      </c>
      <c r="C524" s="150"/>
      <c r="D524" s="151"/>
      <c r="E524" s="149"/>
    </row>
    <row r="525" spans="1:5" ht="51" x14ac:dyDescent="0.2">
      <c r="A525" s="152" t="s">
        <v>1240</v>
      </c>
      <c r="B525" s="152" t="s">
        <v>301</v>
      </c>
      <c r="C525" s="104" t="s">
        <v>139</v>
      </c>
      <c r="D525" s="153" t="s">
        <v>1277</v>
      </c>
      <c r="E525" s="152" t="s">
        <v>1278</v>
      </c>
    </row>
    <row r="526" spans="1:5" ht="38.25" x14ac:dyDescent="0.2">
      <c r="A526" s="152" t="s">
        <v>1243</v>
      </c>
      <c r="B526" s="152" t="s">
        <v>73</v>
      </c>
      <c r="C526" s="104" t="s">
        <v>64</v>
      </c>
      <c r="D526" s="153" t="s">
        <v>1280</v>
      </c>
      <c r="E526" s="152" t="s">
        <v>1281</v>
      </c>
    </row>
    <row r="527" spans="1:5" ht="63.75" x14ac:dyDescent="0.2">
      <c r="A527" s="152" t="s">
        <v>1246</v>
      </c>
      <c r="B527" s="152" t="s">
        <v>304</v>
      </c>
      <c r="C527" s="104" t="s">
        <v>74</v>
      </c>
      <c r="D527" s="153" t="s">
        <v>1283</v>
      </c>
      <c r="E527" s="152" t="s">
        <v>1284</v>
      </c>
    </row>
    <row r="528" spans="1:5" ht="25.5" x14ac:dyDescent="0.2">
      <c r="A528" s="152" t="s">
        <v>1249</v>
      </c>
      <c r="B528" s="152" t="s">
        <v>306</v>
      </c>
      <c r="C528" s="104" t="s">
        <v>307</v>
      </c>
      <c r="D528" s="153" t="s">
        <v>319</v>
      </c>
      <c r="E528" s="152" t="s">
        <v>615</v>
      </c>
    </row>
    <row r="529" spans="1:5" ht="51" x14ac:dyDescent="0.2">
      <c r="A529" s="152" t="s">
        <v>1250</v>
      </c>
      <c r="B529" s="152" t="s">
        <v>309</v>
      </c>
      <c r="C529" s="104" t="s">
        <v>165</v>
      </c>
      <c r="D529" s="153" t="s">
        <v>1287</v>
      </c>
      <c r="E529" s="152" t="s">
        <v>1288</v>
      </c>
    </row>
    <row r="530" spans="1:5" ht="38.25" x14ac:dyDescent="0.2">
      <c r="A530" s="152" t="s">
        <v>1253</v>
      </c>
      <c r="B530" s="152" t="s">
        <v>75</v>
      </c>
      <c r="C530" s="104" t="s">
        <v>165</v>
      </c>
      <c r="D530" s="153" t="s">
        <v>1280</v>
      </c>
      <c r="E530" s="152" t="s">
        <v>1281</v>
      </c>
    </row>
    <row r="531" spans="1:5" ht="38.25" x14ac:dyDescent="0.2">
      <c r="A531" s="152" t="s">
        <v>1254</v>
      </c>
      <c r="B531" s="152" t="s">
        <v>140</v>
      </c>
      <c r="C531" s="104" t="s">
        <v>139</v>
      </c>
      <c r="D531" s="153" t="s">
        <v>1326</v>
      </c>
      <c r="E531" s="152" t="s">
        <v>1291</v>
      </c>
    </row>
    <row r="532" spans="1:5" ht="24.95" customHeight="1" x14ac:dyDescent="0.2">
      <c r="A532" s="149" t="s">
        <v>1256</v>
      </c>
      <c r="B532" s="149" t="s">
        <v>277</v>
      </c>
      <c r="C532" s="150"/>
      <c r="D532" s="151"/>
      <c r="E532" s="149"/>
    </row>
    <row r="533" spans="1:5" ht="38.25" x14ac:dyDescent="0.2">
      <c r="A533" s="152" t="s">
        <v>1257</v>
      </c>
      <c r="B533" s="152" t="s">
        <v>78</v>
      </c>
      <c r="C533" s="104" t="s">
        <v>139</v>
      </c>
      <c r="D533" s="153" t="s">
        <v>1277</v>
      </c>
      <c r="E533" s="152" t="s">
        <v>1278</v>
      </c>
    </row>
    <row r="534" spans="1:5" ht="25.5" x14ac:dyDescent="0.2">
      <c r="A534" s="152" t="s">
        <v>1258</v>
      </c>
      <c r="B534" s="152" t="s">
        <v>80</v>
      </c>
      <c r="C534" s="104" t="s">
        <v>81</v>
      </c>
      <c r="D534" s="153" t="s">
        <v>419</v>
      </c>
      <c r="E534" s="152" t="s">
        <v>828</v>
      </c>
    </row>
    <row r="535" spans="1:5" ht="38.25" x14ac:dyDescent="0.2">
      <c r="A535" s="152" t="s">
        <v>1259</v>
      </c>
      <c r="B535" s="152" t="s">
        <v>315</v>
      </c>
      <c r="C535" s="104" t="s">
        <v>64</v>
      </c>
      <c r="D535" s="153" t="s">
        <v>316</v>
      </c>
      <c r="E535" s="152" t="s">
        <v>1195</v>
      </c>
    </row>
    <row r="536" spans="1:5" ht="51" x14ac:dyDescent="0.2">
      <c r="A536" s="152" t="s">
        <v>1261</v>
      </c>
      <c r="B536" s="152" t="s">
        <v>318</v>
      </c>
      <c r="C536" s="104" t="s">
        <v>379</v>
      </c>
      <c r="D536" s="153" t="s">
        <v>376</v>
      </c>
      <c r="E536" s="152" t="s">
        <v>1296</v>
      </c>
    </row>
    <row r="537" spans="1:5" ht="24.95" customHeight="1" x14ac:dyDescent="0.2">
      <c r="A537" s="149" t="s">
        <v>1263</v>
      </c>
      <c r="B537" s="149" t="s">
        <v>1298</v>
      </c>
      <c r="C537" s="150"/>
      <c r="D537" s="151"/>
      <c r="E537" s="149"/>
    </row>
    <row r="538" spans="1:5" ht="24.95" customHeight="1" x14ac:dyDescent="0.2">
      <c r="A538" s="149" t="s">
        <v>1265</v>
      </c>
      <c r="B538" s="149" t="s">
        <v>279</v>
      </c>
      <c r="C538" s="150"/>
      <c r="D538" s="151"/>
      <c r="E538" s="149"/>
    </row>
    <row r="539" spans="1:5" ht="24.95" customHeight="1" x14ac:dyDescent="0.2">
      <c r="A539" s="152" t="s">
        <v>1522</v>
      </c>
      <c r="B539" s="152" t="s">
        <v>391</v>
      </c>
      <c r="C539" s="104" t="s">
        <v>139</v>
      </c>
      <c r="D539" s="153" t="s">
        <v>1301</v>
      </c>
      <c r="E539" s="152" t="s">
        <v>1302</v>
      </c>
    </row>
    <row r="540" spans="1:5" ht="24.95" customHeight="1" x14ac:dyDescent="0.2">
      <c r="A540" s="149" t="s">
        <v>1268</v>
      </c>
      <c r="B540" s="149" t="s">
        <v>274</v>
      </c>
      <c r="C540" s="150"/>
      <c r="D540" s="151"/>
      <c r="E540" s="149"/>
    </row>
    <row r="541" spans="1:5" ht="38.25" x14ac:dyDescent="0.2">
      <c r="A541" s="152" t="s">
        <v>1269</v>
      </c>
      <c r="B541" s="152" t="s">
        <v>69</v>
      </c>
      <c r="C541" s="104" t="s">
        <v>64</v>
      </c>
      <c r="D541" s="153" t="s">
        <v>1305</v>
      </c>
      <c r="E541" s="152" t="s">
        <v>1306</v>
      </c>
    </row>
    <row r="542" spans="1:5" ht="38.25" x14ac:dyDescent="0.2">
      <c r="A542" s="152" t="s">
        <v>1272</v>
      </c>
      <c r="B542" s="152" t="s">
        <v>380</v>
      </c>
      <c r="C542" s="104" t="s">
        <v>74</v>
      </c>
      <c r="D542" s="153" t="s">
        <v>1308</v>
      </c>
      <c r="E542" s="152" t="s">
        <v>1309</v>
      </c>
    </row>
    <row r="543" spans="1:5" ht="24.95" customHeight="1" x14ac:dyDescent="0.2">
      <c r="A543" s="149" t="s">
        <v>1275</v>
      </c>
      <c r="B543" s="149" t="s">
        <v>275</v>
      </c>
      <c r="C543" s="150"/>
      <c r="D543" s="151"/>
      <c r="E543" s="149"/>
    </row>
    <row r="544" spans="1:5" ht="51" x14ac:dyDescent="0.2">
      <c r="A544" s="152" t="s">
        <v>1276</v>
      </c>
      <c r="B544" s="152" t="s">
        <v>301</v>
      </c>
      <c r="C544" s="104" t="s">
        <v>139</v>
      </c>
      <c r="D544" s="153" t="s">
        <v>1312</v>
      </c>
      <c r="E544" s="152" t="s">
        <v>1313</v>
      </c>
    </row>
    <row r="545" spans="1:5" ht="38.25" x14ac:dyDescent="0.2">
      <c r="A545" s="152" t="s">
        <v>1279</v>
      </c>
      <c r="B545" s="152" t="s">
        <v>73</v>
      </c>
      <c r="C545" s="104" t="s">
        <v>64</v>
      </c>
      <c r="D545" s="153" t="s">
        <v>1315</v>
      </c>
      <c r="E545" s="152" t="s">
        <v>1316</v>
      </c>
    </row>
    <row r="546" spans="1:5" ht="63.75" x14ac:dyDescent="0.2">
      <c r="A546" s="152" t="s">
        <v>1282</v>
      </c>
      <c r="B546" s="152" t="s">
        <v>304</v>
      </c>
      <c r="C546" s="104" t="s">
        <v>74</v>
      </c>
      <c r="D546" s="153" t="s">
        <v>1318</v>
      </c>
      <c r="E546" s="152" t="s">
        <v>1319</v>
      </c>
    </row>
    <row r="547" spans="1:5" ht="25.5" x14ac:dyDescent="0.2">
      <c r="A547" s="152" t="s">
        <v>1285</v>
      </c>
      <c r="B547" s="152" t="s">
        <v>306</v>
      </c>
      <c r="C547" s="104" t="s">
        <v>307</v>
      </c>
      <c r="D547" s="153" t="s">
        <v>61</v>
      </c>
      <c r="E547" s="152" t="s">
        <v>386</v>
      </c>
    </row>
    <row r="548" spans="1:5" ht="51" x14ac:dyDescent="0.2">
      <c r="A548" s="152" t="s">
        <v>1286</v>
      </c>
      <c r="B548" s="152" t="s">
        <v>309</v>
      </c>
      <c r="C548" s="104" t="s">
        <v>165</v>
      </c>
      <c r="D548" s="153" t="s">
        <v>1322</v>
      </c>
      <c r="E548" s="152" t="s">
        <v>1323</v>
      </c>
    </row>
    <row r="549" spans="1:5" ht="38.25" x14ac:dyDescent="0.2">
      <c r="A549" s="152" t="s">
        <v>1289</v>
      </c>
      <c r="B549" s="152" t="s">
        <v>75</v>
      </c>
      <c r="C549" s="104" t="s">
        <v>165</v>
      </c>
      <c r="D549" s="153" t="s">
        <v>1315</v>
      </c>
      <c r="E549" s="152" t="s">
        <v>1316</v>
      </c>
    </row>
    <row r="550" spans="1:5" ht="38.25" x14ac:dyDescent="0.2">
      <c r="A550" s="152" t="s">
        <v>1290</v>
      </c>
      <c r="B550" s="152" t="s">
        <v>140</v>
      </c>
      <c r="C550" s="104" t="s">
        <v>139</v>
      </c>
      <c r="D550" s="153" t="s">
        <v>1326</v>
      </c>
      <c r="E550" s="152" t="s">
        <v>1291</v>
      </c>
    </row>
    <row r="551" spans="1:5" ht="24.95" customHeight="1" x14ac:dyDescent="0.2">
      <c r="A551" s="149" t="s">
        <v>1292</v>
      </c>
      <c r="B551" s="149" t="s">
        <v>277</v>
      </c>
      <c r="C551" s="150"/>
      <c r="D551" s="151"/>
      <c r="E551" s="149"/>
    </row>
    <row r="552" spans="1:5" ht="38.25" x14ac:dyDescent="0.2">
      <c r="A552" s="152" t="s">
        <v>1293</v>
      </c>
      <c r="B552" s="152" t="s">
        <v>78</v>
      </c>
      <c r="C552" s="104" t="s">
        <v>139</v>
      </c>
      <c r="D552" s="153" t="s">
        <v>1312</v>
      </c>
      <c r="E552" s="152" t="s">
        <v>1313</v>
      </c>
    </row>
    <row r="553" spans="1:5" ht="25.5" x14ac:dyDescent="0.2">
      <c r="A553" s="152" t="s">
        <v>1294</v>
      </c>
      <c r="B553" s="152" t="s">
        <v>80</v>
      </c>
      <c r="C553" s="104" t="s">
        <v>81</v>
      </c>
      <c r="D553" s="153" t="s">
        <v>419</v>
      </c>
      <c r="E553" s="152" t="s">
        <v>828</v>
      </c>
    </row>
    <row r="554" spans="1:5" ht="38.25" x14ac:dyDescent="0.2">
      <c r="A554" s="152" t="s">
        <v>1295</v>
      </c>
      <c r="B554" s="152" t="s">
        <v>318</v>
      </c>
      <c r="C554" s="104" t="s">
        <v>379</v>
      </c>
      <c r="D554" s="153" t="s">
        <v>419</v>
      </c>
      <c r="E554" s="152" t="s">
        <v>1330</v>
      </c>
    </row>
    <row r="555" spans="1:5" ht="24.95" customHeight="1" x14ac:dyDescent="0.2">
      <c r="A555" s="149" t="s">
        <v>1297</v>
      </c>
      <c r="B555" s="149" t="s">
        <v>1332</v>
      </c>
      <c r="C555" s="150"/>
      <c r="D555" s="151"/>
      <c r="E555" s="149"/>
    </row>
    <row r="556" spans="1:5" ht="24.95" customHeight="1" x14ac:dyDescent="0.2">
      <c r="A556" s="149" t="s">
        <v>1299</v>
      </c>
      <c r="B556" s="149" t="s">
        <v>279</v>
      </c>
      <c r="C556" s="150"/>
      <c r="D556" s="151"/>
      <c r="E556" s="149"/>
    </row>
    <row r="557" spans="1:5" ht="24.95" customHeight="1" x14ac:dyDescent="0.2">
      <c r="A557" s="152" t="s">
        <v>1300</v>
      </c>
      <c r="B557" s="152" t="s">
        <v>391</v>
      </c>
      <c r="C557" s="104" t="s">
        <v>139</v>
      </c>
      <c r="D557" s="153" t="s">
        <v>1335</v>
      </c>
      <c r="E557" s="152" t="s">
        <v>1336</v>
      </c>
    </row>
    <row r="558" spans="1:5" ht="24.95" customHeight="1" x14ac:dyDescent="0.2">
      <c r="A558" s="149" t="s">
        <v>1303</v>
      </c>
      <c r="B558" s="149" t="s">
        <v>274</v>
      </c>
      <c r="C558" s="150"/>
      <c r="D558" s="151"/>
      <c r="E558" s="149"/>
    </row>
    <row r="559" spans="1:5" ht="76.5" x14ac:dyDescent="0.2">
      <c r="A559" s="152" t="s">
        <v>1304</v>
      </c>
      <c r="B559" s="152" t="s">
        <v>69</v>
      </c>
      <c r="C559" s="104" t="s">
        <v>64</v>
      </c>
      <c r="D559" s="153" t="s">
        <v>1686</v>
      </c>
      <c r="E559" s="152" t="s">
        <v>1687</v>
      </c>
    </row>
    <row r="560" spans="1:5" ht="38.25" x14ac:dyDescent="0.2">
      <c r="A560" s="152" t="s">
        <v>1307</v>
      </c>
      <c r="B560" s="152" t="s">
        <v>380</v>
      </c>
      <c r="C560" s="104" t="s">
        <v>74</v>
      </c>
      <c r="D560" s="153" t="s">
        <v>1688</v>
      </c>
      <c r="E560" s="152" t="s">
        <v>1689</v>
      </c>
    </row>
    <row r="561" spans="1:5" ht="24.95" customHeight="1" x14ac:dyDescent="0.2">
      <c r="A561" s="149" t="s">
        <v>1310</v>
      </c>
      <c r="B561" s="149" t="s">
        <v>275</v>
      </c>
      <c r="C561" s="150"/>
      <c r="D561" s="151"/>
      <c r="E561" s="149"/>
    </row>
    <row r="562" spans="1:5" ht="51" x14ac:dyDescent="0.2">
      <c r="A562" s="152" t="s">
        <v>1311</v>
      </c>
      <c r="B562" s="152" t="s">
        <v>301</v>
      </c>
      <c r="C562" s="104" t="s">
        <v>139</v>
      </c>
      <c r="D562" s="153" t="s">
        <v>1690</v>
      </c>
      <c r="E562" s="152" t="s">
        <v>1691</v>
      </c>
    </row>
    <row r="563" spans="1:5" ht="51" x14ac:dyDescent="0.2">
      <c r="A563" s="152" t="s">
        <v>1314</v>
      </c>
      <c r="B563" s="152" t="s">
        <v>73</v>
      </c>
      <c r="C563" s="104" t="s">
        <v>64</v>
      </c>
      <c r="D563" s="153" t="s">
        <v>1692</v>
      </c>
      <c r="E563" s="152" t="s">
        <v>1693</v>
      </c>
    </row>
    <row r="564" spans="1:5" ht="76.5" x14ac:dyDescent="0.2">
      <c r="A564" s="152" t="s">
        <v>1317</v>
      </c>
      <c r="B564" s="152" t="s">
        <v>304</v>
      </c>
      <c r="C564" s="104" t="s">
        <v>74</v>
      </c>
      <c r="D564" s="153" t="s">
        <v>1694</v>
      </c>
      <c r="E564" s="152" t="s">
        <v>1695</v>
      </c>
    </row>
    <row r="565" spans="1:5" ht="25.5" x14ac:dyDescent="0.2">
      <c r="A565" s="152" t="s">
        <v>1320</v>
      </c>
      <c r="B565" s="152" t="s">
        <v>306</v>
      </c>
      <c r="C565" s="104" t="s">
        <v>307</v>
      </c>
      <c r="D565" s="153" t="s">
        <v>1345</v>
      </c>
      <c r="E565" s="152" t="s">
        <v>1346</v>
      </c>
    </row>
    <row r="566" spans="1:5" ht="89.25" x14ac:dyDescent="0.2">
      <c r="A566" s="152" t="s">
        <v>1321</v>
      </c>
      <c r="B566" s="152" t="s">
        <v>309</v>
      </c>
      <c r="C566" s="104" t="s">
        <v>165</v>
      </c>
      <c r="D566" s="153" t="s">
        <v>1696</v>
      </c>
      <c r="E566" s="152" t="s">
        <v>1697</v>
      </c>
    </row>
    <row r="567" spans="1:5" ht="51" x14ac:dyDescent="0.2">
      <c r="A567" s="152" t="s">
        <v>1324</v>
      </c>
      <c r="B567" s="152" t="s">
        <v>75</v>
      </c>
      <c r="C567" s="104" t="s">
        <v>165</v>
      </c>
      <c r="D567" s="153" t="s">
        <v>1692</v>
      </c>
      <c r="E567" s="152" t="s">
        <v>1693</v>
      </c>
    </row>
    <row r="568" spans="1:5" ht="63.75" x14ac:dyDescent="0.2">
      <c r="A568" s="152" t="s">
        <v>1325</v>
      </c>
      <c r="B568" s="152" t="s">
        <v>140</v>
      </c>
      <c r="C568" s="104" t="s">
        <v>139</v>
      </c>
      <c r="D568" s="153" t="s">
        <v>1698</v>
      </c>
      <c r="E568" s="152" t="s">
        <v>1699</v>
      </c>
    </row>
    <row r="569" spans="1:5" ht="24.95" customHeight="1" x14ac:dyDescent="0.2">
      <c r="A569" s="149" t="s">
        <v>1327</v>
      </c>
      <c r="B569" s="149" t="s">
        <v>277</v>
      </c>
      <c r="C569" s="150"/>
      <c r="D569" s="151"/>
      <c r="E569" s="149"/>
    </row>
    <row r="570" spans="1:5" ht="51" x14ac:dyDescent="0.2">
      <c r="A570" s="152" t="s">
        <v>1328</v>
      </c>
      <c r="B570" s="152" t="s">
        <v>78</v>
      </c>
      <c r="C570" s="104" t="s">
        <v>139</v>
      </c>
      <c r="D570" s="153" t="s">
        <v>1690</v>
      </c>
      <c r="E570" s="152" t="s">
        <v>1691</v>
      </c>
    </row>
    <row r="571" spans="1:5" ht="25.5" x14ac:dyDescent="0.2">
      <c r="A571" s="152" t="s">
        <v>1329</v>
      </c>
      <c r="B571" s="152" t="s">
        <v>80</v>
      </c>
      <c r="C571" s="104" t="s">
        <v>81</v>
      </c>
      <c r="D571" s="153" t="s">
        <v>61</v>
      </c>
      <c r="E571" s="152" t="s">
        <v>387</v>
      </c>
    </row>
    <row r="572" spans="1:5" ht="38.25" x14ac:dyDescent="0.2">
      <c r="A572" s="152" t="s">
        <v>1523</v>
      </c>
      <c r="B572" s="152" t="s">
        <v>315</v>
      </c>
      <c r="C572" s="104" t="s">
        <v>64</v>
      </c>
      <c r="D572" s="153" t="s">
        <v>1354</v>
      </c>
      <c r="E572" s="152" t="s">
        <v>1355</v>
      </c>
    </row>
    <row r="573" spans="1:5" ht="51" x14ac:dyDescent="0.2">
      <c r="A573" s="152" t="s">
        <v>1658</v>
      </c>
      <c r="B573" s="152" t="s">
        <v>318</v>
      </c>
      <c r="C573" s="104" t="s">
        <v>379</v>
      </c>
      <c r="D573" s="153" t="s">
        <v>1076</v>
      </c>
      <c r="E573" s="152" t="s">
        <v>1357</v>
      </c>
    </row>
    <row r="574" spans="1:5" ht="24.95" customHeight="1" x14ac:dyDescent="0.2">
      <c r="A574" s="149" t="s">
        <v>1659</v>
      </c>
      <c r="B574" s="149" t="s">
        <v>1358</v>
      </c>
      <c r="C574" s="150"/>
      <c r="D574" s="151"/>
      <c r="E574" s="149"/>
    </row>
    <row r="575" spans="1:5" ht="51" x14ac:dyDescent="0.2">
      <c r="A575" s="152" t="s">
        <v>1660</v>
      </c>
      <c r="B575" s="152" t="s">
        <v>408</v>
      </c>
      <c r="C575" s="104" t="s">
        <v>139</v>
      </c>
      <c r="D575" s="153" t="s">
        <v>1359</v>
      </c>
      <c r="E575" s="152" t="s">
        <v>1360</v>
      </c>
    </row>
    <row r="576" spans="1:5" ht="63.75" x14ac:dyDescent="0.2">
      <c r="A576" s="152" t="s">
        <v>1661</v>
      </c>
      <c r="B576" s="152" t="s">
        <v>412</v>
      </c>
      <c r="C576" s="104" t="s">
        <v>74</v>
      </c>
      <c r="D576" s="153" t="s">
        <v>1524</v>
      </c>
      <c r="E576" s="152" t="s">
        <v>1525</v>
      </c>
    </row>
    <row r="577" spans="1:5" ht="38.25" x14ac:dyDescent="0.2">
      <c r="A577" s="152" t="s">
        <v>1662</v>
      </c>
      <c r="B577" s="152" t="s">
        <v>414</v>
      </c>
      <c r="C577" s="104" t="s">
        <v>64</v>
      </c>
      <c r="D577" s="153" t="s">
        <v>1361</v>
      </c>
      <c r="E577" s="152" t="s">
        <v>1362</v>
      </c>
    </row>
    <row r="578" spans="1:5" ht="38.25" x14ac:dyDescent="0.2">
      <c r="A578" s="152" t="s">
        <v>1663</v>
      </c>
      <c r="B578" s="152" t="s">
        <v>418</v>
      </c>
      <c r="C578" s="104" t="s">
        <v>108</v>
      </c>
      <c r="D578" s="153" t="s">
        <v>419</v>
      </c>
      <c r="E578" s="152" t="s">
        <v>420</v>
      </c>
    </row>
    <row r="579" spans="1:5" ht="25.5" x14ac:dyDescent="0.2">
      <c r="A579" s="152" t="s">
        <v>1664</v>
      </c>
      <c r="B579" s="152" t="s">
        <v>422</v>
      </c>
      <c r="C579" s="104" t="s">
        <v>108</v>
      </c>
      <c r="D579" s="153" t="s">
        <v>419</v>
      </c>
      <c r="E579" s="152" t="s">
        <v>423</v>
      </c>
    </row>
    <row r="580" spans="1:5" ht="25.5" x14ac:dyDescent="0.2">
      <c r="A580" s="152" t="s">
        <v>1665</v>
      </c>
      <c r="B580" s="152" t="s">
        <v>425</v>
      </c>
      <c r="C580" s="104" t="s">
        <v>108</v>
      </c>
      <c r="D580" s="153" t="s">
        <v>61</v>
      </c>
      <c r="E580" s="152" t="s">
        <v>426</v>
      </c>
    </row>
    <row r="581" spans="1:5" ht="63.75" x14ac:dyDescent="0.2">
      <c r="A581" s="152" t="s">
        <v>1666</v>
      </c>
      <c r="B581" s="152" t="s">
        <v>428</v>
      </c>
      <c r="C581" s="104" t="s">
        <v>74</v>
      </c>
      <c r="D581" s="153" t="s">
        <v>1363</v>
      </c>
      <c r="E581" s="152" t="s">
        <v>1364</v>
      </c>
    </row>
    <row r="582" spans="1:5" ht="51" x14ac:dyDescent="0.2">
      <c r="A582" s="152" t="s">
        <v>1667</v>
      </c>
      <c r="B582" s="152" t="s">
        <v>432</v>
      </c>
      <c r="C582" s="104" t="s">
        <v>139</v>
      </c>
      <c r="D582" s="153" t="s">
        <v>1365</v>
      </c>
      <c r="E582" s="152" t="s">
        <v>1366</v>
      </c>
    </row>
    <row r="583" spans="1:5" ht="38.25" x14ac:dyDescent="0.2">
      <c r="A583" s="152" t="s">
        <v>1668</v>
      </c>
      <c r="B583" s="152" t="s">
        <v>435</v>
      </c>
      <c r="C583" s="104" t="s">
        <v>139</v>
      </c>
      <c r="D583" s="153" t="s">
        <v>346</v>
      </c>
      <c r="E583" s="152" t="s">
        <v>1367</v>
      </c>
    </row>
    <row r="584" spans="1:5" ht="76.5" x14ac:dyDescent="0.2">
      <c r="A584" s="152" t="s">
        <v>1669</v>
      </c>
      <c r="B584" s="152" t="s">
        <v>439</v>
      </c>
      <c r="C584" s="104" t="s">
        <v>74</v>
      </c>
      <c r="D584" s="153" t="s">
        <v>1368</v>
      </c>
      <c r="E584" s="152" t="s">
        <v>1369</v>
      </c>
    </row>
    <row r="585" spans="1:5" ht="25.5" x14ac:dyDescent="0.2">
      <c r="A585" s="152" t="s">
        <v>1670</v>
      </c>
      <c r="B585" s="152" t="s">
        <v>989</v>
      </c>
      <c r="C585" s="104" t="s">
        <v>81</v>
      </c>
      <c r="D585" s="153" t="s">
        <v>419</v>
      </c>
      <c r="E585" s="152" t="s">
        <v>990</v>
      </c>
    </row>
    <row r="586" spans="1:5" ht="38.25" x14ac:dyDescent="0.2">
      <c r="A586" s="152" t="s">
        <v>1671</v>
      </c>
      <c r="B586" s="152" t="s">
        <v>278</v>
      </c>
      <c r="C586" s="104" t="s">
        <v>74</v>
      </c>
      <c r="D586" s="153" t="s">
        <v>991</v>
      </c>
      <c r="E586" s="152" t="s">
        <v>992</v>
      </c>
    </row>
    <row r="587" spans="1:5" ht="38.25" x14ac:dyDescent="0.2">
      <c r="A587" s="152" t="s">
        <v>1672</v>
      </c>
      <c r="B587" s="152" t="s">
        <v>140</v>
      </c>
      <c r="C587" s="104" t="s">
        <v>139</v>
      </c>
      <c r="D587" s="153" t="s">
        <v>560</v>
      </c>
      <c r="E587" s="152" t="s">
        <v>993</v>
      </c>
    </row>
    <row r="588" spans="1:5" ht="24.95" customHeight="1" x14ac:dyDescent="0.2">
      <c r="A588" s="149" t="s">
        <v>1331</v>
      </c>
      <c r="B588" s="149" t="s">
        <v>1371</v>
      </c>
      <c r="C588" s="150"/>
      <c r="D588" s="151"/>
      <c r="E588" s="149"/>
    </row>
    <row r="589" spans="1:5" ht="24.95" customHeight="1" x14ac:dyDescent="0.2">
      <c r="A589" s="149" t="s">
        <v>1333</v>
      </c>
      <c r="B589" s="149" t="s">
        <v>279</v>
      </c>
      <c r="C589" s="150"/>
      <c r="D589" s="151"/>
      <c r="E589" s="149"/>
    </row>
    <row r="590" spans="1:5" ht="24.95" customHeight="1" x14ac:dyDescent="0.2">
      <c r="A590" s="152" t="s">
        <v>1334</v>
      </c>
      <c r="B590" s="152" t="s">
        <v>391</v>
      </c>
      <c r="C590" s="104" t="s">
        <v>139</v>
      </c>
      <c r="D590" s="153" t="s">
        <v>1373</v>
      </c>
      <c r="E590" s="152" t="s">
        <v>1374</v>
      </c>
    </row>
    <row r="591" spans="1:5" ht="24.95" customHeight="1" x14ac:dyDescent="0.2">
      <c r="A591" s="149" t="s">
        <v>1337</v>
      </c>
      <c r="B591" s="149" t="s">
        <v>274</v>
      </c>
      <c r="C591" s="150"/>
      <c r="D591" s="151"/>
      <c r="E591" s="149"/>
    </row>
    <row r="592" spans="1:5" ht="38.25" x14ac:dyDescent="0.2">
      <c r="A592" s="152" t="s">
        <v>1338</v>
      </c>
      <c r="B592" s="152" t="s">
        <v>69</v>
      </c>
      <c r="C592" s="104" t="s">
        <v>64</v>
      </c>
      <c r="D592" s="153" t="s">
        <v>1377</v>
      </c>
      <c r="E592" s="152" t="s">
        <v>1378</v>
      </c>
    </row>
    <row r="593" spans="1:5" ht="38.25" x14ac:dyDescent="0.2">
      <c r="A593" s="152" t="s">
        <v>1339</v>
      </c>
      <c r="B593" s="152" t="s">
        <v>380</v>
      </c>
      <c r="C593" s="104" t="s">
        <v>74</v>
      </c>
      <c r="D593" s="153" t="s">
        <v>1380</v>
      </c>
      <c r="E593" s="152" t="s">
        <v>1381</v>
      </c>
    </row>
    <row r="594" spans="1:5" ht="24.95" customHeight="1" x14ac:dyDescent="0.2">
      <c r="A594" s="149" t="s">
        <v>1340</v>
      </c>
      <c r="B594" s="149" t="s">
        <v>275</v>
      </c>
      <c r="C594" s="150"/>
      <c r="D594" s="151"/>
      <c r="E594" s="149"/>
    </row>
    <row r="595" spans="1:5" ht="51" x14ac:dyDescent="0.2">
      <c r="A595" s="152" t="s">
        <v>1341</v>
      </c>
      <c r="B595" s="152" t="s">
        <v>301</v>
      </c>
      <c r="C595" s="104" t="s">
        <v>139</v>
      </c>
      <c r="D595" s="153" t="s">
        <v>1384</v>
      </c>
      <c r="E595" s="152" t="s">
        <v>1385</v>
      </c>
    </row>
    <row r="596" spans="1:5" ht="38.25" x14ac:dyDescent="0.2">
      <c r="A596" s="152" t="s">
        <v>1342</v>
      </c>
      <c r="B596" s="152" t="s">
        <v>73</v>
      </c>
      <c r="C596" s="104" t="s">
        <v>64</v>
      </c>
      <c r="D596" s="153" t="s">
        <v>1387</v>
      </c>
      <c r="E596" s="152" t="s">
        <v>1388</v>
      </c>
    </row>
    <row r="597" spans="1:5" ht="63.75" x14ac:dyDescent="0.2">
      <c r="A597" s="152" t="s">
        <v>1343</v>
      </c>
      <c r="B597" s="152" t="s">
        <v>304</v>
      </c>
      <c r="C597" s="104" t="s">
        <v>74</v>
      </c>
      <c r="D597" s="153" t="s">
        <v>1390</v>
      </c>
      <c r="E597" s="152" t="s">
        <v>1391</v>
      </c>
    </row>
    <row r="598" spans="1:5" ht="25.5" x14ac:dyDescent="0.2">
      <c r="A598" s="152" t="s">
        <v>1344</v>
      </c>
      <c r="B598" s="152" t="s">
        <v>306</v>
      </c>
      <c r="C598" s="104" t="s">
        <v>307</v>
      </c>
      <c r="D598" s="153" t="s">
        <v>463</v>
      </c>
      <c r="E598" s="152" t="s">
        <v>708</v>
      </c>
    </row>
    <row r="599" spans="1:5" ht="63.75" x14ac:dyDescent="0.2">
      <c r="A599" s="152" t="s">
        <v>1347</v>
      </c>
      <c r="B599" s="152" t="s">
        <v>309</v>
      </c>
      <c r="C599" s="104" t="s">
        <v>165</v>
      </c>
      <c r="D599" s="153" t="s">
        <v>1394</v>
      </c>
      <c r="E599" s="152" t="s">
        <v>1395</v>
      </c>
    </row>
    <row r="600" spans="1:5" ht="38.25" x14ac:dyDescent="0.2">
      <c r="A600" s="152" t="s">
        <v>1348</v>
      </c>
      <c r="B600" s="152" t="s">
        <v>75</v>
      </c>
      <c r="C600" s="104" t="s">
        <v>165</v>
      </c>
      <c r="D600" s="153" t="s">
        <v>1387</v>
      </c>
      <c r="E600" s="152" t="s">
        <v>1388</v>
      </c>
    </row>
    <row r="601" spans="1:5" ht="38.25" x14ac:dyDescent="0.2">
      <c r="A601" s="152" t="s">
        <v>1349</v>
      </c>
      <c r="B601" s="152" t="s">
        <v>140</v>
      </c>
      <c r="C601" s="104" t="s">
        <v>139</v>
      </c>
      <c r="D601" s="153" t="s">
        <v>539</v>
      </c>
      <c r="E601" s="152" t="s">
        <v>1077</v>
      </c>
    </row>
    <row r="602" spans="1:5" ht="24.95" customHeight="1" x14ac:dyDescent="0.2">
      <c r="A602" s="149" t="s">
        <v>1350</v>
      </c>
      <c r="B602" s="149" t="s">
        <v>277</v>
      </c>
      <c r="C602" s="150"/>
      <c r="D602" s="151"/>
      <c r="E602" s="149"/>
    </row>
    <row r="603" spans="1:5" ht="38.25" x14ac:dyDescent="0.2">
      <c r="A603" s="152" t="s">
        <v>1351</v>
      </c>
      <c r="B603" s="152" t="s">
        <v>78</v>
      </c>
      <c r="C603" s="104" t="s">
        <v>139</v>
      </c>
      <c r="D603" s="153" t="s">
        <v>1384</v>
      </c>
      <c r="E603" s="152" t="s">
        <v>1385</v>
      </c>
    </row>
    <row r="604" spans="1:5" ht="25.5" x14ac:dyDescent="0.2">
      <c r="A604" s="152" t="s">
        <v>1352</v>
      </c>
      <c r="B604" s="152" t="s">
        <v>80</v>
      </c>
      <c r="C604" s="104" t="s">
        <v>81</v>
      </c>
      <c r="D604" s="153" t="s">
        <v>61</v>
      </c>
      <c r="E604" s="152" t="s">
        <v>387</v>
      </c>
    </row>
    <row r="605" spans="1:5" ht="38.25" x14ac:dyDescent="0.2">
      <c r="A605" s="152" t="s">
        <v>1353</v>
      </c>
      <c r="B605" s="152" t="s">
        <v>315</v>
      </c>
      <c r="C605" s="104" t="s">
        <v>64</v>
      </c>
      <c r="D605" s="153" t="s">
        <v>522</v>
      </c>
      <c r="E605" s="152" t="s">
        <v>523</v>
      </c>
    </row>
    <row r="606" spans="1:5" ht="38.25" x14ac:dyDescent="0.2">
      <c r="A606" s="152" t="s">
        <v>1356</v>
      </c>
      <c r="B606" s="152" t="s">
        <v>318</v>
      </c>
      <c r="C606" s="104" t="s">
        <v>379</v>
      </c>
      <c r="D606" s="153" t="s">
        <v>376</v>
      </c>
      <c r="E606" s="152" t="s">
        <v>1403</v>
      </c>
    </row>
    <row r="607" spans="1:5" ht="24.95" customHeight="1" x14ac:dyDescent="0.2">
      <c r="A607" s="149" t="s">
        <v>1370</v>
      </c>
      <c r="B607" s="149" t="s">
        <v>1405</v>
      </c>
      <c r="C607" s="150"/>
      <c r="D607" s="151"/>
      <c r="E607" s="149"/>
    </row>
    <row r="608" spans="1:5" ht="24.95" customHeight="1" x14ac:dyDescent="0.2">
      <c r="A608" s="149" t="s">
        <v>1372</v>
      </c>
      <c r="B608" s="149" t="s">
        <v>279</v>
      </c>
      <c r="C608" s="150"/>
      <c r="D608" s="151"/>
      <c r="E608" s="149"/>
    </row>
    <row r="609" spans="1:5" ht="24.95" customHeight="1" x14ac:dyDescent="0.2">
      <c r="A609" s="152" t="s">
        <v>1526</v>
      </c>
      <c r="B609" s="152" t="s">
        <v>391</v>
      </c>
      <c r="C609" s="104" t="s">
        <v>139</v>
      </c>
      <c r="D609" s="153" t="s">
        <v>1407</v>
      </c>
      <c r="E609" s="152" t="s">
        <v>1408</v>
      </c>
    </row>
    <row r="610" spans="1:5" ht="24.95" customHeight="1" x14ac:dyDescent="0.2">
      <c r="A610" s="149" t="s">
        <v>1375</v>
      </c>
      <c r="B610" s="149" t="s">
        <v>274</v>
      </c>
      <c r="C610" s="150"/>
      <c r="D610" s="151"/>
      <c r="E610" s="149"/>
    </row>
    <row r="611" spans="1:5" ht="51" x14ac:dyDescent="0.2">
      <c r="A611" s="152" t="s">
        <v>1376</v>
      </c>
      <c r="B611" s="152" t="s">
        <v>69</v>
      </c>
      <c r="C611" s="104" t="s">
        <v>64</v>
      </c>
      <c r="D611" s="153" t="s">
        <v>1727</v>
      </c>
      <c r="E611" s="152" t="s">
        <v>1728</v>
      </c>
    </row>
    <row r="612" spans="1:5" ht="38.25" x14ac:dyDescent="0.2">
      <c r="A612" s="152" t="s">
        <v>1379</v>
      </c>
      <c r="B612" s="152" t="s">
        <v>380</v>
      </c>
      <c r="C612" s="104" t="s">
        <v>74</v>
      </c>
      <c r="D612" s="153" t="s">
        <v>1412</v>
      </c>
      <c r="E612" s="152" t="s">
        <v>1413</v>
      </c>
    </row>
    <row r="613" spans="1:5" ht="24.95" customHeight="1" x14ac:dyDescent="0.2">
      <c r="A613" s="149" t="s">
        <v>1382</v>
      </c>
      <c r="B613" s="149" t="s">
        <v>275</v>
      </c>
      <c r="C613" s="150"/>
      <c r="D613" s="151"/>
      <c r="E613" s="149"/>
    </row>
    <row r="614" spans="1:5" ht="51" x14ac:dyDescent="0.2">
      <c r="A614" s="152" t="s">
        <v>1383</v>
      </c>
      <c r="B614" s="152" t="s">
        <v>301</v>
      </c>
      <c r="C614" s="104" t="s">
        <v>139</v>
      </c>
      <c r="D614" s="153" t="s">
        <v>1416</v>
      </c>
      <c r="E614" s="152" t="s">
        <v>1417</v>
      </c>
    </row>
    <row r="615" spans="1:5" ht="51" x14ac:dyDescent="0.2">
      <c r="A615" s="152" t="s">
        <v>1386</v>
      </c>
      <c r="B615" s="152" t="s">
        <v>73</v>
      </c>
      <c r="C615" s="104" t="s">
        <v>64</v>
      </c>
      <c r="D615" s="153" t="s">
        <v>1729</v>
      </c>
      <c r="E615" s="152" t="s">
        <v>1730</v>
      </c>
    </row>
    <row r="616" spans="1:5" ht="89.25" x14ac:dyDescent="0.2">
      <c r="A616" s="152" t="s">
        <v>1389</v>
      </c>
      <c r="B616" s="152" t="s">
        <v>304</v>
      </c>
      <c r="C616" s="104" t="s">
        <v>74</v>
      </c>
      <c r="D616" s="153" t="s">
        <v>1420</v>
      </c>
      <c r="E616" s="152" t="s">
        <v>1421</v>
      </c>
    </row>
    <row r="617" spans="1:5" ht="25.5" x14ac:dyDescent="0.2">
      <c r="A617" s="152" t="s">
        <v>1392</v>
      </c>
      <c r="B617" s="152" t="s">
        <v>306</v>
      </c>
      <c r="C617" s="104" t="s">
        <v>307</v>
      </c>
      <c r="D617" s="153" t="s">
        <v>463</v>
      </c>
      <c r="E617" s="152" t="s">
        <v>708</v>
      </c>
    </row>
    <row r="618" spans="1:5" ht="89.25" x14ac:dyDescent="0.2">
      <c r="A618" s="152" t="s">
        <v>1393</v>
      </c>
      <c r="B618" s="152" t="s">
        <v>309</v>
      </c>
      <c r="C618" s="104" t="s">
        <v>165</v>
      </c>
      <c r="D618" s="153" t="s">
        <v>1424</v>
      </c>
      <c r="E618" s="152" t="s">
        <v>1425</v>
      </c>
    </row>
    <row r="619" spans="1:5" ht="51" x14ac:dyDescent="0.2">
      <c r="A619" s="152" t="s">
        <v>1396</v>
      </c>
      <c r="B619" s="152" t="s">
        <v>75</v>
      </c>
      <c r="C619" s="104" t="s">
        <v>165</v>
      </c>
      <c r="D619" s="153" t="s">
        <v>1729</v>
      </c>
      <c r="E619" s="152" t="s">
        <v>1730</v>
      </c>
    </row>
    <row r="620" spans="1:5" ht="38.25" x14ac:dyDescent="0.2">
      <c r="A620" s="152" t="s">
        <v>1397</v>
      </c>
      <c r="B620" s="152" t="s">
        <v>140</v>
      </c>
      <c r="C620" s="104" t="s">
        <v>139</v>
      </c>
      <c r="D620" s="153" t="s">
        <v>1428</v>
      </c>
      <c r="E620" s="152" t="s">
        <v>1429</v>
      </c>
    </row>
    <row r="621" spans="1:5" ht="24.95" customHeight="1" x14ac:dyDescent="0.2">
      <c r="A621" s="149" t="s">
        <v>1398</v>
      </c>
      <c r="B621" s="149" t="s">
        <v>277</v>
      </c>
      <c r="C621" s="150"/>
      <c r="D621" s="151"/>
      <c r="E621" s="149"/>
    </row>
    <row r="622" spans="1:5" ht="51" x14ac:dyDescent="0.2">
      <c r="A622" s="152" t="s">
        <v>1399</v>
      </c>
      <c r="B622" s="152" t="s">
        <v>78</v>
      </c>
      <c r="C622" s="104" t="s">
        <v>139</v>
      </c>
      <c r="D622" s="153" t="s">
        <v>1416</v>
      </c>
      <c r="E622" s="152" t="s">
        <v>1417</v>
      </c>
    </row>
    <row r="623" spans="1:5" ht="25.5" x14ac:dyDescent="0.2">
      <c r="A623" s="152" t="s">
        <v>1400</v>
      </c>
      <c r="B623" s="152" t="s">
        <v>80</v>
      </c>
      <c r="C623" s="104" t="s">
        <v>81</v>
      </c>
      <c r="D623" s="153" t="s">
        <v>61</v>
      </c>
      <c r="E623" s="152" t="s">
        <v>387</v>
      </c>
    </row>
    <row r="624" spans="1:5" ht="38.25" x14ac:dyDescent="0.2">
      <c r="A624" s="152" t="s">
        <v>1401</v>
      </c>
      <c r="B624" s="152" t="s">
        <v>315</v>
      </c>
      <c r="C624" s="104" t="s">
        <v>64</v>
      </c>
      <c r="D624" s="153" t="s">
        <v>461</v>
      </c>
      <c r="E624" s="152" t="s">
        <v>1434</v>
      </c>
    </row>
    <row r="625" spans="1:5" ht="51" x14ac:dyDescent="0.2">
      <c r="A625" s="152" t="s">
        <v>1402</v>
      </c>
      <c r="B625" s="152" t="s">
        <v>318</v>
      </c>
      <c r="C625" s="104" t="s">
        <v>379</v>
      </c>
      <c r="D625" s="153" t="s">
        <v>463</v>
      </c>
      <c r="E625" s="152" t="s">
        <v>1436</v>
      </c>
    </row>
    <row r="626" spans="1:5" ht="24.95" customHeight="1" x14ac:dyDescent="0.2">
      <c r="A626" s="149" t="s">
        <v>1404</v>
      </c>
      <c r="B626" s="149" t="s">
        <v>1624</v>
      </c>
      <c r="C626" s="150"/>
      <c r="D626" s="151"/>
      <c r="E626" s="149"/>
    </row>
    <row r="627" spans="1:5" ht="24.95" customHeight="1" x14ac:dyDescent="0.2">
      <c r="A627" s="149" t="s">
        <v>1406</v>
      </c>
      <c r="B627" s="149" t="s">
        <v>279</v>
      </c>
      <c r="C627" s="150"/>
      <c r="D627" s="151"/>
      <c r="E627" s="149"/>
    </row>
    <row r="628" spans="1:5" ht="24.95" customHeight="1" x14ac:dyDescent="0.2">
      <c r="A628" s="152" t="s">
        <v>1527</v>
      </c>
      <c r="B628" s="152" t="s">
        <v>391</v>
      </c>
      <c r="C628" s="104" t="s">
        <v>139</v>
      </c>
      <c r="D628" s="153" t="s">
        <v>1625</v>
      </c>
      <c r="E628" s="152" t="s">
        <v>1626</v>
      </c>
    </row>
    <row r="629" spans="1:5" ht="24.95" customHeight="1" x14ac:dyDescent="0.2">
      <c r="A629" s="149" t="s">
        <v>1409</v>
      </c>
      <c r="B629" s="149" t="s">
        <v>274</v>
      </c>
      <c r="C629" s="150"/>
      <c r="D629" s="151"/>
      <c r="E629" s="149"/>
    </row>
    <row r="630" spans="1:5" ht="38.25" x14ac:dyDescent="0.2">
      <c r="A630" s="152" t="s">
        <v>1410</v>
      </c>
      <c r="B630" s="152" t="s">
        <v>69</v>
      </c>
      <c r="C630" s="104" t="s">
        <v>64</v>
      </c>
      <c r="D630" s="153" t="s">
        <v>1627</v>
      </c>
      <c r="E630" s="152" t="s">
        <v>1628</v>
      </c>
    </row>
    <row r="631" spans="1:5" ht="38.25" x14ac:dyDescent="0.2">
      <c r="A631" s="152" t="s">
        <v>1411</v>
      </c>
      <c r="B631" s="152" t="s">
        <v>380</v>
      </c>
      <c r="C631" s="104" t="s">
        <v>74</v>
      </c>
      <c r="D631" s="153" t="s">
        <v>1629</v>
      </c>
      <c r="E631" s="152" t="s">
        <v>1630</v>
      </c>
    </row>
    <row r="632" spans="1:5" ht="24.95" customHeight="1" x14ac:dyDescent="0.2">
      <c r="A632" s="149" t="s">
        <v>1414</v>
      </c>
      <c r="B632" s="149" t="s">
        <v>275</v>
      </c>
      <c r="C632" s="150"/>
      <c r="D632" s="151"/>
      <c r="E632" s="149"/>
    </row>
    <row r="633" spans="1:5" ht="51" x14ac:dyDescent="0.2">
      <c r="A633" s="152" t="s">
        <v>1415</v>
      </c>
      <c r="B633" s="152" t="s">
        <v>301</v>
      </c>
      <c r="C633" s="104" t="s">
        <v>139</v>
      </c>
      <c r="D633" s="153" t="s">
        <v>1631</v>
      </c>
      <c r="E633" s="152" t="s">
        <v>1632</v>
      </c>
    </row>
    <row r="634" spans="1:5" ht="38.25" x14ac:dyDescent="0.2">
      <c r="A634" s="152" t="s">
        <v>1418</v>
      </c>
      <c r="B634" s="152" t="s">
        <v>73</v>
      </c>
      <c r="C634" s="104" t="s">
        <v>64</v>
      </c>
      <c r="D634" s="153" t="s">
        <v>1633</v>
      </c>
      <c r="E634" s="152" t="s">
        <v>1634</v>
      </c>
    </row>
    <row r="635" spans="1:5" ht="63.75" x14ac:dyDescent="0.2">
      <c r="A635" s="152" t="s">
        <v>1419</v>
      </c>
      <c r="B635" s="152" t="s">
        <v>304</v>
      </c>
      <c r="C635" s="104" t="s">
        <v>74</v>
      </c>
      <c r="D635" s="153" t="s">
        <v>1635</v>
      </c>
      <c r="E635" s="152" t="s">
        <v>1636</v>
      </c>
    </row>
    <row r="636" spans="1:5" ht="25.5" x14ac:dyDescent="0.2">
      <c r="A636" s="152" t="s">
        <v>1422</v>
      </c>
      <c r="B636" s="152" t="s">
        <v>306</v>
      </c>
      <c r="C636" s="104" t="s">
        <v>307</v>
      </c>
      <c r="D636" s="153" t="s">
        <v>319</v>
      </c>
      <c r="E636" s="152" t="s">
        <v>615</v>
      </c>
    </row>
    <row r="637" spans="1:5" ht="51" x14ac:dyDescent="0.2">
      <c r="A637" s="152" t="s">
        <v>1423</v>
      </c>
      <c r="B637" s="152" t="s">
        <v>309</v>
      </c>
      <c r="C637" s="104" t="s">
        <v>165</v>
      </c>
      <c r="D637" s="153" t="s">
        <v>1637</v>
      </c>
      <c r="E637" s="152" t="s">
        <v>1638</v>
      </c>
    </row>
    <row r="638" spans="1:5" ht="38.25" x14ac:dyDescent="0.2">
      <c r="A638" s="152" t="s">
        <v>1426</v>
      </c>
      <c r="B638" s="152" t="s">
        <v>75</v>
      </c>
      <c r="C638" s="104" t="s">
        <v>165</v>
      </c>
      <c r="D638" s="153" t="s">
        <v>1633</v>
      </c>
      <c r="E638" s="152" t="s">
        <v>1634</v>
      </c>
    </row>
    <row r="639" spans="1:5" ht="38.25" x14ac:dyDescent="0.2">
      <c r="A639" s="152" t="s">
        <v>1427</v>
      </c>
      <c r="B639" s="152" t="s">
        <v>140</v>
      </c>
      <c r="C639" s="104" t="s">
        <v>139</v>
      </c>
      <c r="D639" s="153" t="s">
        <v>1700</v>
      </c>
      <c r="E639" s="152" t="s">
        <v>1639</v>
      </c>
    </row>
    <row r="640" spans="1:5" ht="24.95" customHeight="1" x14ac:dyDescent="0.2">
      <c r="A640" s="149" t="s">
        <v>1430</v>
      </c>
      <c r="B640" s="149" t="s">
        <v>277</v>
      </c>
      <c r="C640" s="150"/>
      <c r="D640" s="151"/>
      <c r="E640" s="149"/>
    </row>
    <row r="641" spans="1:9" ht="38.25" x14ac:dyDescent="0.2">
      <c r="A641" s="152" t="s">
        <v>1431</v>
      </c>
      <c r="B641" s="152" t="s">
        <v>78</v>
      </c>
      <c r="C641" s="104" t="s">
        <v>139</v>
      </c>
      <c r="D641" s="153" t="s">
        <v>1631</v>
      </c>
      <c r="E641" s="152" t="s">
        <v>1632</v>
      </c>
    </row>
    <row r="642" spans="1:9" ht="25.5" x14ac:dyDescent="0.2">
      <c r="A642" s="152" t="s">
        <v>1432</v>
      </c>
      <c r="B642" s="152" t="s">
        <v>80</v>
      </c>
      <c r="C642" s="104" t="s">
        <v>81</v>
      </c>
      <c r="D642" s="153" t="s">
        <v>61</v>
      </c>
      <c r="E642" s="152" t="s">
        <v>387</v>
      </c>
    </row>
    <row r="643" spans="1:9" ht="38.25" x14ac:dyDescent="0.2">
      <c r="A643" s="152" t="s">
        <v>1433</v>
      </c>
      <c r="B643" s="152" t="s">
        <v>315</v>
      </c>
      <c r="C643" s="104" t="s">
        <v>64</v>
      </c>
      <c r="D643" s="153" t="s">
        <v>541</v>
      </c>
      <c r="E643" s="152" t="s">
        <v>1640</v>
      </c>
    </row>
    <row r="644" spans="1:9" ht="38.25" x14ac:dyDescent="0.2">
      <c r="A644" s="152" t="s">
        <v>1435</v>
      </c>
      <c r="B644" s="152" t="s">
        <v>318</v>
      </c>
      <c r="C644" s="104" t="s">
        <v>379</v>
      </c>
      <c r="D644" s="153" t="s">
        <v>376</v>
      </c>
      <c r="E644" s="152" t="s">
        <v>1641</v>
      </c>
    </row>
    <row r="645" spans="1:9" ht="14.25" customHeight="1" x14ac:dyDescent="0.2">
      <c r="A645" s="168" t="s">
        <v>296</v>
      </c>
      <c r="B645" s="168"/>
      <c r="C645" s="168"/>
      <c r="D645" s="168"/>
      <c r="E645" s="168"/>
      <c r="F645" s="154"/>
      <c r="G645" s="154"/>
      <c r="H645" s="154"/>
      <c r="I645" s="154"/>
    </row>
    <row r="646" spans="1:9" x14ac:dyDescent="0.2">
      <c r="A646" s="169"/>
      <c r="B646" s="169"/>
      <c r="C646" s="169"/>
      <c r="D646" s="169"/>
      <c r="E646" s="169"/>
      <c r="F646" s="123"/>
      <c r="G646" s="123"/>
      <c r="H646" s="123"/>
      <c r="I646" s="123"/>
    </row>
    <row r="647" spans="1:9" x14ac:dyDescent="0.2">
      <c r="A647" s="169"/>
      <c r="B647" s="169"/>
      <c r="C647" s="169"/>
      <c r="D647" s="169"/>
      <c r="E647" s="169"/>
      <c r="F647" s="123"/>
      <c r="G647" s="123"/>
      <c r="H647" s="123"/>
      <c r="I647" s="123"/>
    </row>
    <row r="648" spans="1:9" x14ac:dyDescent="0.2">
      <c r="A648" s="169"/>
      <c r="B648" s="169"/>
      <c r="C648" s="169"/>
      <c r="D648" s="169"/>
      <c r="E648" s="169"/>
    </row>
  </sheetData>
  <mergeCells count="9">
    <mergeCell ref="A645:E648"/>
    <mergeCell ref="A8:E8"/>
    <mergeCell ref="E1:E3"/>
    <mergeCell ref="A7:E7"/>
    <mergeCell ref="C1:D1"/>
    <mergeCell ref="C2:D2"/>
    <mergeCell ref="C3:D3"/>
    <mergeCell ref="C4:D4"/>
    <mergeCell ref="B5:E5"/>
  </mergeCells>
  <phoneticPr fontId="31" type="noConversion"/>
  <pageMargins left="0.5" right="0.5" top="1" bottom="1" header="0.5" footer="0.5"/>
  <pageSetup paperSize="9" scale="53" fitToHeight="0" orientation="portrait" r:id="rId1"/>
  <headerFooter>
    <oddHeader>&amp;L &amp;CISNEP ENGENHARIA
CNPJ: 14.313.179/0001-41 &amp;R</oddHeader>
    <oddFooter>&amp;L &amp;CAvenida Barão do Rio Branco 1º Andar - Brasília - Patos / PB
 / leitaoecivil@hotmail.com &amp;R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21"/>
  <sheetViews>
    <sheetView showGridLines="0" view="pageBreakPreview" zoomScale="80" zoomScaleNormal="90" zoomScaleSheetLayoutView="80" workbookViewId="0">
      <selection activeCell="A10" sqref="A10"/>
    </sheetView>
  </sheetViews>
  <sheetFormatPr defaultRowHeight="14.25" x14ac:dyDescent="0.2"/>
  <cols>
    <col min="2" max="2" width="15.375" customWidth="1"/>
    <col min="3" max="3" width="15" customWidth="1"/>
    <col min="4" max="4" width="11.625" customWidth="1"/>
    <col min="5" max="5" width="52.25" customWidth="1"/>
    <col min="6" max="6" width="12.25" customWidth="1"/>
    <col min="7" max="7" width="11.375" customWidth="1"/>
    <col min="8" max="8" width="11.25" customWidth="1"/>
    <col min="9" max="9" width="11.125" customWidth="1"/>
    <col min="10" max="10" width="11.5" customWidth="1"/>
    <col min="11" max="11" width="11" customWidth="1"/>
  </cols>
  <sheetData>
    <row r="2" spans="2:11" ht="15" thickBot="1" x14ac:dyDescent="0.25"/>
    <row r="3" spans="2:11" ht="36" customHeight="1" x14ac:dyDescent="0.2">
      <c r="B3" s="1" t="s">
        <v>5</v>
      </c>
      <c r="C3" s="204" t="str">
        <f>'Memória de Cálculo'!B1</f>
        <v>Pavimentação de Vias no Município de Mogeiro - PB</v>
      </c>
      <c r="D3" s="204"/>
      <c r="E3" s="204"/>
      <c r="F3" s="204"/>
      <c r="G3" s="194" t="s">
        <v>6</v>
      </c>
      <c r="H3" s="194"/>
      <c r="I3" s="205" t="str">
        <f>'Memória de Cálculo'!E4</f>
        <v>ESTADO DA PARAÍBA
PREFEITURA MUNICIPAL DE MOGEIRO</v>
      </c>
      <c r="J3" s="206"/>
      <c r="K3" s="206"/>
    </row>
    <row r="4" spans="2:11" ht="28.9" customHeight="1" x14ac:dyDescent="0.2">
      <c r="B4" s="2" t="s">
        <v>20</v>
      </c>
      <c r="C4" s="203" t="str">
        <f>'Memória de Cálculo'!B2</f>
        <v>Diversas Ruas - Bairro Luiz Gonçalves de Lima</v>
      </c>
      <c r="D4" s="203"/>
      <c r="E4" s="203"/>
      <c r="F4" s="203"/>
      <c r="G4" s="195">
        <f>'Memória de Cálculo'!C2</f>
        <v>4858903.29</v>
      </c>
      <c r="H4" s="196"/>
      <c r="I4" s="205"/>
      <c r="J4" s="206"/>
      <c r="K4" s="206"/>
    </row>
    <row r="5" spans="2:11" ht="28.15" customHeight="1" x14ac:dyDescent="0.2">
      <c r="B5" s="1" t="s">
        <v>7</v>
      </c>
      <c r="C5" s="202" t="str">
        <f>'Memória de Cálculo'!B3</f>
        <v>Sinapi - 05/2024 - Paraíba \ Sicro3 - 04/2024 - Paraíba \ DER-PB - abr/jun/2024</v>
      </c>
      <c r="D5" s="202"/>
      <c r="E5" s="202"/>
      <c r="F5" s="202"/>
      <c r="G5" s="197" t="s">
        <v>21</v>
      </c>
      <c r="H5" s="198"/>
      <c r="I5" s="205"/>
      <c r="J5" s="206"/>
      <c r="K5" s="206"/>
    </row>
    <row r="6" spans="2:11" ht="39.6" customHeight="1" x14ac:dyDescent="0.2">
      <c r="B6" s="11" t="s">
        <v>25</v>
      </c>
      <c r="C6" s="201" t="s">
        <v>144</v>
      </c>
      <c r="D6" s="201"/>
      <c r="E6" s="201"/>
      <c r="F6" s="201"/>
      <c r="G6" s="199">
        <f>BDI!J28</f>
        <v>0.25590000000000002</v>
      </c>
      <c r="H6" s="200"/>
      <c r="I6" s="207"/>
      <c r="J6" s="208"/>
      <c r="K6" s="208"/>
    </row>
    <row r="7" spans="2:11" ht="33" customHeight="1" x14ac:dyDescent="0.2">
      <c r="B7" s="3" t="s">
        <v>19</v>
      </c>
      <c r="C7" s="184" t="str">
        <f>'Memória de Cálculo'!B5</f>
        <v>1092874-94</v>
      </c>
      <c r="D7" s="184"/>
      <c r="E7" s="184"/>
      <c r="F7" s="184"/>
      <c r="G7" s="184"/>
      <c r="H7" s="184"/>
      <c r="I7" s="184"/>
      <c r="J7" s="184"/>
      <c r="K7" s="184"/>
    </row>
    <row r="8" spans="2:11" ht="5.45" customHeight="1" x14ac:dyDescent="0.2">
      <c r="B8" s="57"/>
      <c r="C8" s="58"/>
      <c r="D8" s="58"/>
      <c r="E8" s="58"/>
      <c r="F8" s="58"/>
      <c r="G8" s="58"/>
      <c r="H8" s="58"/>
      <c r="I8" s="58"/>
      <c r="J8" s="58"/>
      <c r="K8" s="58"/>
    </row>
    <row r="9" spans="2:11" ht="37.15" customHeight="1" x14ac:dyDescent="0.2">
      <c r="B9" s="214" t="s">
        <v>111</v>
      </c>
      <c r="C9" s="215"/>
      <c r="D9" s="215"/>
      <c r="E9" s="215"/>
      <c r="F9" s="215"/>
      <c r="G9" s="215"/>
      <c r="H9" s="215"/>
      <c r="I9" s="215"/>
      <c r="J9" s="215"/>
      <c r="K9" s="215"/>
    </row>
    <row r="10" spans="2:11" ht="47.25" customHeight="1" x14ac:dyDescent="0.2">
      <c r="B10" s="101" t="s">
        <v>298</v>
      </c>
      <c r="C10" s="6" t="s">
        <v>16</v>
      </c>
      <c r="D10" s="101" t="s">
        <v>15</v>
      </c>
      <c r="E10" s="101" t="s">
        <v>1</v>
      </c>
      <c r="F10" s="189" t="s">
        <v>89</v>
      </c>
      <c r="G10" s="189"/>
      <c r="H10" s="118" t="s">
        <v>2</v>
      </c>
      <c r="I10" s="6" t="s">
        <v>3</v>
      </c>
      <c r="J10" s="6" t="s">
        <v>14</v>
      </c>
      <c r="K10" s="6" t="s">
        <v>12</v>
      </c>
    </row>
    <row r="11" spans="2:11" ht="33.75" customHeight="1" x14ac:dyDescent="0.2">
      <c r="B11" s="152" t="s">
        <v>90</v>
      </c>
      <c r="C11" s="153" t="s">
        <v>1440</v>
      </c>
      <c r="D11" s="152" t="s">
        <v>10</v>
      </c>
      <c r="E11" s="152" t="s">
        <v>391</v>
      </c>
      <c r="F11" s="190" t="s">
        <v>1441</v>
      </c>
      <c r="G11" s="190"/>
      <c r="H11" s="104" t="s">
        <v>139</v>
      </c>
      <c r="I11" s="155">
        <v>1</v>
      </c>
      <c r="J11" s="156">
        <v>0.4</v>
      </c>
      <c r="K11" s="156">
        <v>0.4</v>
      </c>
    </row>
    <row r="12" spans="2:11" ht="40.5" customHeight="1" x14ac:dyDescent="0.2">
      <c r="B12" s="102" t="s">
        <v>100</v>
      </c>
      <c r="C12" s="113" t="s">
        <v>1442</v>
      </c>
      <c r="D12" s="102" t="s">
        <v>10</v>
      </c>
      <c r="E12" s="102" t="s">
        <v>1443</v>
      </c>
      <c r="F12" s="191" t="s">
        <v>1441</v>
      </c>
      <c r="G12" s="191"/>
      <c r="H12" s="114" t="s">
        <v>81</v>
      </c>
      <c r="I12" s="146">
        <v>0.05</v>
      </c>
      <c r="J12" s="115">
        <v>8.02</v>
      </c>
      <c r="K12" s="115">
        <v>0.4</v>
      </c>
    </row>
    <row r="13" spans="2:11" ht="25.5" customHeight="1" x14ac:dyDescent="0.2">
      <c r="B13" s="55"/>
      <c r="C13" s="55"/>
      <c r="D13" s="55"/>
      <c r="E13" s="55"/>
      <c r="F13" s="55" t="s">
        <v>93</v>
      </c>
      <c r="G13" s="56">
        <v>0.17</v>
      </c>
      <c r="H13" s="55" t="s">
        <v>94</v>
      </c>
      <c r="I13" s="56">
        <v>0.14000000000000001</v>
      </c>
      <c r="J13" s="55" t="s">
        <v>95</v>
      </c>
      <c r="K13" s="56">
        <v>0.31</v>
      </c>
    </row>
    <row r="14" spans="2:11" ht="26.25" thickBot="1" x14ac:dyDescent="0.25">
      <c r="B14" s="55"/>
      <c r="C14" s="55"/>
      <c r="D14" s="55"/>
      <c r="E14" s="55"/>
      <c r="F14" s="55" t="s">
        <v>96</v>
      </c>
      <c r="G14" s="56">
        <v>0.10236000000000001</v>
      </c>
      <c r="H14" s="55"/>
      <c r="I14" s="216" t="s">
        <v>97</v>
      </c>
      <c r="J14" s="216"/>
      <c r="K14" s="56">
        <v>0.5</v>
      </c>
    </row>
    <row r="15" spans="2:11" ht="25.5" customHeight="1" thickTop="1" x14ac:dyDescent="0.2">
      <c r="B15" s="187" t="s">
        <v>1704</v>
      </c>
      <c r="C15" s="187"/>
      <c r="D15" s="187"/>
      <c r="E15" s="187"/>
      <c r="F15" s="187"/>
      <c r="G15" s="187"/>
      <c r="H15" s="187"/>
      <c r="I15" s="187"/>
      <c r="J15" s="187"/>
      <c r="K15" s="187"/>
    </row>
    <row r="16" spans="2:11" ht="40.5" customHeight="1" x14ac:dyDescent="0.2">
      <c r="B16" s="188" t="s">
        <v>1705</v>
      </c>
      <c r="C16" s="188"/>
      <c r="D16" s="188"/>
      <c r="E16" s="188"/>
      <c r="F16" s="188"/>
      <c r="G16" s="188"/>
      <c r="H16" s="188"/>
      <c r="I16" s="188"/>
      <c r="J16" s="188"/>
      <c r="K16" s="188"/>
    </row>
    <row r="17" spans="2:12" ht="24.75" customHeight="1" x14ac:dyDescent="0.2">
      <c r="B17" s="164"/>
      <c r="C17" s="164"/>
      <c r="D17" s="164"/>
      <c r="E17" s="164"/>
      <c r="F17" s="164"/>
      <c r="G17" s="164"/>
      <c r="H17" s="164"/>
      <c r="I17" s="164"/>
      <c r="J17" s="164"/>
      <c r="K17" s="164"/>
    </row>
    <row r="18" spans="2:12" ht="25.5" customHeight="1" x14ac:dyDescent="0.2">
      <c r="B18" s="101" t="s">
        <v>305</v>
      </c>
      <c r="C18" s="6" t="s">
        <v>16</v>
      </c>
      <c r="D18" s="101" t="s">
        <v>15</v>
      </c>
      <c r="E18" s="101" t="s">
        <v>1</v>
      </c>
      <c r="F18" s="189" t="s">
        <v>89</v>
      </c>
      <c r="G18" s="189"/>
      <c r="H18" s="118" t="s">
        <v>2</v>
      </c>
      <c r="I18" s="6" t="s">
        <v>3</v>
      </c>
      <c r="J18" s="6" t="s">
        <v>14</v>
      </c>
      <c r="K18" s="6" t="s">
        <v>12</v>
      </c>
      <c r="L18" s="144"/>
    </row>
    <row r="19" spans="2:12" ht="15" customHeight="1" x14ac:dyDescent="0.2">
      <c r="B19" s="152" t="s">
        <v>90</v>
      </c>
      <c r="C19" s="153" t="s">
        <v>352</v>
      </c>
      <c r="D19" s="152" t="s">
        <v>10</v>
      </c>
      <c r="E19" s="152" t="s">
        <v>306</v>
      </c>
      <c r="F19" s="190" t="s">
        <v>98</v>
      </c>
      <c r="G19" s="190"/>
      <c r="H19" s="104" t="s">
        <v>307</v>
      </c>
      <c r="I19" s="155">
        <v>1</v>
      </c>
      <c r="J19" s="156">
        <v>468.83</v>
      </c>
      <c r="K19" s="156">
        <v>468.83</v>
      </c>
    </row>
    <row r="20" spans="2:12" ht="25.5" customHeight="1" x14ac:dyDescent="0.2">
      <c r="B20" s="102" t="s">
        <v>100</v>
      </c>
      <c r="C20" s="113" t="s">
        <v>353</v>
      </c>
      <c r="D20" s="102" t="s">
        <v>9</v>
      </c>
      <c r="E20" s="102" t="s">
        <v>354</v>
      </c>
      <c r="F20" s="191" t="s">
        <v>283</v>
      </c>
      <c r="G20" s="191"/>
      <c r="H20" s="114" t="s">
        <v>74</v>
      </c>
      <c r="I20" s="146">
        <v>0.51</v>
      </c>
      <c r="J20" s="115">
        <v>405.34</v>
      </c>
      <c r="K20" s="115">
        <v>206.72</v>
      </c>
    </row>
    <row r="21" spans="2:12" ht="25.5" customHeight="1" x14ac:dyDescent="0.2">
      <c r="B21" s="102" t="s">
        <v>100</v>
      </c>
      <c r="C21" s="113" t="s">
        <v>355</v>
      </c>
      <c r="D21" s="102" t="s">
        <v>9</v>
      </c>
      <c r="E21" s="102" t="s">
        <v>356</v>
      </c>
      <c r="F21" s="191" t="s">
        <v>283</v>
      </c>
      <c r="G21" s="191"/>
      <c r="H21" s="114" t="s">
        <v>74</v>
      </c>
      <c r="I21" s="146">
        <v>0.51</v>
      </c>
      <c r="J21" s="115">
        <v>114.43</v>
      </c>
      <c r="K21" s="115">
        <v>58.35</v>
      </c>
    </row>
    <row r="22" spans="2:12" ht="38.450000000000003" customHeight="1" x14ac:dyDescent="0.2">
      <c r="B22" s="102" t="s">
        <v>100</v>
      </c>
      <c r="C22" s="113" t="s">
        <v>357</v>
      </c>
      <c r="D22" s="102" t="s">
        <v>9</v>
      </c>
      <c r="E22" s="102" t="s">
        <v>358</v>
      </c>
      <c r="F22" s="191" t="s">
        <v>284</v>
      </c>
      <c r="G22" s="191"/>
      <c r="H22" s="114" t="s">
        <v>64</v>
      </c>
      <c r="I22" s="146">
        <v>8.2799999999999994</v>
      </c>
      <c r="J22" s="115">
        <v>15.64</v>
      </c>
      <c r="K22" s="115">
        <v>129.49</v>
      </c>
    </row>
    <row r="23" spans="2:12" s="80" customFormat="1" ht="44.45" customHeight="1" x14ac:dyDescent="0.2">
      <c r="B23" s="102" t="s">
        <v>100</v>
      </c>
      <c r="C23" s="113" t="s">
        <v>359</v>
      </c>
      <c r="D23" s="102" t="s">
        <v>10</v>
      </c>
      <c r="E23" s="102" t="s">
        <v>360</v>
      </c>
      <c r="F23" s="191" t="s">
        <v>98</v>
      </c>
      <c r="G23" s="191"/>
      <c r="H23" s="114" t="s">
        <v>64</v>
      </c>
      <c r="I23" s="146">
        <v>0.98</v>
      </c>
      <c r="J23" s="115">
        <v>75.790000000000006</v>
      </c>
      <c r="K23" s="115">
        <v>74.27</v>
      </c>
    </row>
    <row r="24" spans="2:12" ht="38.450000000000003" customHeight="1" x14ac:dyDescent="0.2">
      <c r="B24" s="55"/>
      <c r="C24" s="55"/>
      <c r="D24" s="55"/>
      <c r="E24" s="55"/>
      <c r="F24" s="55" t="s">
        <v>93</v>
      </c>
      <c r="G24" s="56">
        <v>83.55</v>
      </c>
      <c r="H24" s="55" t="s">
        <v>94</v>
      </c>
      <c r="I24" s="56">
        <v>70.23</v>
      </c>
      <c r="J24" s="55" t="s">
        <v>95</v>
      </c>
      <c r="K24" s="56">
        <v>153.78</v>
      </c>
    </row>
    <row r="25" spans="2:12" ht="26.45" customHeight="1" x14ac:dyDescent="0.2">
      <c r="B25" s="55"/>
      <c r="C25" s="55"/>
      <c r="D25" s="55"/>
      <c r="E25" s="55"/>
      <c r="F25" s="55" t="s">
        <v>96</v>
      </c>
      <c r="G25" s="56">
        <v>119.973597</v>
      </c>
      <c r="H25" s="55"/>
      <c r="I25" s="186" t="s">
        <v>97</v>
      </c>
      <c r="J25" s="186"/>
      <c r="K25" s="56">
        <v>588.79999999999995</v>
      </c>
    </row>
    <row r="26" spans="2:12" ht="23.25" customHeight="1" x14ac:dyDescent="0.2">
      <c r="B26" s="187" t="s">
        <v>1704</v>
      </c>
      <c r="C26" s="187"/>
      <c r="D26" s="187"/>
      <c r="E26" s="187"/>
      <c r="F26" s="187"/>
      <c r="G26" s="187"/>
      <c r="H26" s="187"/>
      <c r="I26" s="187"/>
      <c r="J26" s="187"/>
      <c r="K26" s="187"/>
    </row>
    <row r="27" spans="2:12" ht="25.5" customHeight="1" x14ac:dyDescent="0.2">
      <c r="B27" s="188" t="s">
        <v>1706</v>
      </c>
      <c r="C27" s="188"/>
      <c r="D27" s="188"/>
      <c r="E27" s="188"/>
      <c r="F27" s="188"/>
      <c r="G27" s="188"/>
      <c r="H27" s="188"/>
      <c r="I27" s="188"/>
      <c r="J27" s="188"/>
      <c r="K27" s="188"/>
    </row>
    <row r="28" spans="2:12" ht="25.5" customHeight="1" x14ac:dyDescent="0.2">
      <c r="B28" s="209" t="s">
        <v>1707</v>
      </c>
      <c r="C28" s="209"/>
      <c r="D28" s="164"/>
      <c r="E28" s="164"/>
      <c r="F28" s="164"/>
      <c r="G28" s="164"/>
      <c r="H28" s="164"/>
      <c r="I28" s="164"/>
      <c r="J28" s="164"/>
      <c r="K28" s="164"/>
    </row>
    <row r="29" spans="2:12" ht="15" customHeight="1" x14ac:dyDescent="0.2">
      <c r="B29" s="165" t="s">
        <v>22</v>
      </c>
      <c r="C29" s="210" t="s">
        <v>18</v>
      </c>
      <c r="D29" s="210"/>
      <c r="E29" s="210"/>
      <c r="F29" s="210" t="s">
        <v>1708</v>
      </c>
      <c r="G29" s="210"/>
      <c r="H29" s="210"/>
      <c r="I29" s="210" t="s">
        <v>1709</v>
      </c>
      <c r="J29" s="210"/>
      <c r="K29" s="210"/>
    </row>
    <row r="30" spans="2:12" ht="39" customHeight="1" x14ac:dyDescent="0.2">
      <c r="B30" s="166" t="s">
        <v>287</v>
      </c>
      <c r="C30" s="211" t="s">
        <v>354</v>
      </c>
      <c r="D30" s="211"/>
      <c r="E30" s="211"/>
      <c r="F30" s="212" t="s">
        <v>1710</v>
      </c>
      <c r="G30" s="212"/>
      <c r="H30" s="212"/>
      <c r="I30" s="213" t="s">
        <v>1711</v>
      </c>
      <c r="J30" s="213"/>
      <c r="K30" s="213"/>
    </row>
    <row r="31" spans="2:12" ht="33.6" customHeight="1" x14ac:dyDescent="0.2">
      <c r="B31" s="166" t="s">
        <v>290</v>
      </c>
      <c r="C31" s="211" t="s">
        <v>356</v>
      </c>
      <c r="D31" s="211"/>
      <c r="E31" s="211"/>
      <c r="F31" s="212" t="s">
        <v>1712</v>
      </c>
      <c r="G31" s="212"/>
      <c r="H31" s="212"/>
      <c r="I31" s="213" t="s">
        <v>1713</v>
      </c>
      <c r="J31" s="213"/>
      <c r="K31" s="213"/>
    </row>
    <row r="32" spans="2:12" ht="28.15" customHeight="1" x14ac:dyDescent="0.2">
      <c r="B32" s="166" t="s">
        <v>1714</v>
      </c>
      <c r="C32" s="211" t="s">
        <v>358</v>
      </c>
      <c r="D32" s="211"/>
      <c r="E32" s="211"/>
      <c r="F32" s="212" t="s">
        <v>1715</v>
      </c>
      <c r="G32" s="212"/>
      <c r="H32" s="212"/>
      <c r="I32" s="213" t="s">
        <v>1716</v>
      </c>
      <c r="J32" s="213"/>
      <c r="K32" s="213"/>
    </row>
    <row r="33" spans="2:11" ht="27" customHeight="1" x14ac:dyDescent="0.2">
      <c r="B33" s="166" t="s">
        <v>1717</v>
      </c>
      <c r="C33" s="211" t="s">
        <v>360</v>
      </c>
      <c r="D33" s="211"/>
      <c r="E33" s="211"/>
      <c r="F33" s="212" t="s">
        <v>1718</v>
      </c>
      <c r="G33" s="212"/>
      <c r="H33" s="212"/>
      <c r="I33" s="213" t="s">
        <v>1719</v>
      </c>
      <c r="J33" s="213"/>
      <c r="K33" s="213"/>
    </row>
    <row r="34" spans="2:11" ht="34.15" customHeight="1" x14ac:dyDescent="0.2">
      <c r="B34" s="164"/>
      <c r="C34" s="164"/>
      <c r="D34" s="164"/>
      <c r="E34" s="164"/>
      <c r="F34" s="164"/>
      <c r="G34" s="164"/>
      <c r="H34" s="164"/>
      <c r="I34" s="164"/>
      <c r="J34" s="164"/>
      <c r="K34" s="164"/>
    </row>
    <row r="35" spans="2:11" ht="29.45" customHeight="1" x14ac:dyDescent="0.2">
      <c r="B35" s="101" t="s">
        <v>308</v>
      </c>
      <c r="C35" s="6" t="s">
        <v>16</v>
      </c>
      <c r="D35" s="101" t="s">
        <v>15</v>
      </c>
      <c r="E35" s="101" t="s">
        <v>1</v>
      </c>
      <c r="F35" s="189" t="s">
        <v>89</v>
      </c>
      <c r="G35" s="189"/>
      <c r="H35" s="118" t="s">
        <v>2</v>
      </c>
      <c r="I35" s="6" t="s">
        <v>3</v>
      </c>
      <c r="J35" s="6" t="s">
        <v>14</v>
      </c>
      <c r="K35" s="6" t="s">
        <v>12</v>
      </c>
    </row>
    <row r="36" spans="2:11" ht="30.6" customHeight="1" x14ac:dyDescent="0.2">
      <c r="B36" s="152" t="s">
        <v>90</v>
      </c>
      <c r="C36" s="153" t="s">
        <v>361</v>
      </c>
      <c r="D36" s="152" t="s">
        <v>10</v>
      </c>
      <c r="E36" s="152" t="s">
        <v>309</v>
      </c>
      <c r="F36" s="190" t="s">
        <v>101</v>
      </c>
      <c r="G36" s="190"/>
      <c r="H36" s="104" t="s">
        <v>165</v>
      </c>
      <c r="I36" s="155">
        <v>1</v>
      </c>
      <c r="J36" s="156">
        <v>75.790000000000006</v>
      </c>
      <c r="K36" s="156">
        <v>75.790000000000006</v>
      </c>
    </row>
    <row r="37" spans="2:11" ht="25.5" customHeight="1" x14ac:dyDescent="0.2">
      <c r="B37" s="102" t="s">
        <v>100</v>
      </c>
      <c r="C37" s="113" t="s">
        <v>362</v>
      </c>
      <c r="D37" s="102" t="s">
        <v>9</v>
      </c>
      <c r="E37" s="102" t="s">
        <v>363</v>
      </c>
      <c r="F37" s="191" t="s">
        <v>102</v>
      </c>
      <c r="G37" s="191"/>
      <c r="H37" s="114" t="s">
        <v>103</v>
      </c>
      <c r="I37" s="146">
        <v>0.5</v>
      </c>
      <c r="J37" s="115">
        <v>21.93</v>
      </c>
      <c r="K37" s="115">
        <v>10.96</v>
      </c>
    </row>
    <row r="38" spans="2:11" ht="25.5" customHeight="1" x14ac:dyDescent="0.2">
      <c r="B38" s="102" t="s">
        <v>100</v>
      </c>
      <c r="C38" s="113" t="s">
        <v>104</v>
      </c>
      <c r="D38" s="102" t="s">
        <v>9</v>
      </c>
      <c r="E38" s="102" t="s">
        <v>105</v>
      </c>
      <c r="F38" s="191" t="s">
        <v>102</v>
      </c>
      <c r="G38" s="191"/>
      <c r="H38" s="114" t="s">
        <v>103</v>
      </c>
      <c r="I38" s="146">
        <v>0.6</v>
      </c>
      <c r="J38" s="115">
        <v>17.309999999999999</v>
      </c>
      <c r="K38" s="115">
        <v>10.38</v>
      </c>
    </row>
    <row r="39" spans="2:11" ht="25.5" customHeight="1" x14ac:dyDescent="0.2">
      <c r="B39" s="103" t="s">
        <v>91</v>
      </c>
      <c r="C39" s="110" t="s">
        <v>364</v>
      </c>
      <c r="D39" s="103" t="s">
        <v>9</v>
      </c>
      <c r="E39" s="103" t="s">
        <v>365</v>
      </c>
      <c r="F39" s="185" t="s">
        <v>92</v>
      </c>
      <c r="G39" s="185"/>
      <c r="H39" s="111" t="s">
        <v>74</v>
      </c>
      <c r="I39" s="145">
        <v>0.01</v>
      </c>
      <c r="J39" s="112">
        <v>120</v>
      </c>
      <c r="K39" s="112">
        <v>1.2</v>
      </c>
    </row>
    <row r="40" spans="2:11" ht="26.25" customHeight="1" x14ac:dyDescent="0.2">
      <c r="B40" s="103" t="s">
        <v>91</v>
      </c>
      <c r="C40" s="110" t="s">
        <v>366</v>
      </c>
      <c r="D40" s="103" t="s">
        <v>9</v>
      </c>
      <c r="E40" s="103" t="s">
        <v>367</v>
      </c>
      <c r="F40" s="185" t="s">
        <v>92</v>
      </c>
      <c r="G40" s="185"/>
      <c r="H40" s="111" t="s">
        <v>273</v>
      </c>
      <c r="I40" s="145">
        <v>7.5</v>
      </c>
      <c r="J40" s="112">
        <v>0.7</v>
      </c>
      <c r="K40" s="112">
        <v>5.25</v>
      </c>
    </row>
    <row r="41" spans="2:11" ht="27" customHeight="1" x14ac:dyDescent="0.2">
      <c r="B41" s="103" t="s">
        <v>91</v>
      </c>
      <c r="C41" s="110" t="s">
        <v>368</v>
      </c>
      <c r="D41" s="103" t="s">
        <v>10</v>
      </c>
      <c r="E41" s="103" t="s">
        <v>369</v>
      </c>
      <c r="F41" s="185" t="s">
        <v>92</v>
      </c>
      <c r="G41" s="185"/>
      <c r="H41" s="111" t="s">
        <v>85</v>
      </c>
      <c r="I41" s="145">
        <v>16</v>
      </c>
      <c r="J41" s="112">
        <v>3</v>
      </c>
      <c r="K41" s="112">
        <v>48</v>
      </c>
    </row>
    <row r="42" spans="2:11" ht="34.15" customHeight="1" x14ac:dyDescent="0.2">
      <c r="B42" s="55"/>
      <c r="C42" s="55"/>
      <c r="D42" s="55"/>
      <c r="E42" s="55"/>
      <c r="F42" s="55" t="s">
        <v>93</v>
      </c>
      <c r="G42" s="56">
        <v>8.51</v>
      </c>
      <c r="H42" s="55" t="s">
        <v>94</v>
      </c>
      <c r="I42" s="56">
        <v>7.16</v>
      </c>
      <c r="J42" s="55" t="s">
        <v>95</v>
      </c>
      <c r="K42" s="56">
        <v>15.67</v>
      </c>
    </row>
    <row r="43" spans="2:11" ht="43.15" customHeight="1" x14ac:dyDescent="0.2">
      <c r="B43" s="55"/>
      <c r="C43" s="55"/>
      <c r="D43" s="55"/>
      <c r="E43" s="55"/>
      <c r="F43" s="55" t="s">
        <v>96</v>
      </c>
      <c r="G43" s="56">
        <v>19.394660999999999</v>
      </c>
      <c r="H43" s="55"/>
      <c r="I43" s="186" t="s">
        <v>97</v>
      </c>
      <c r="J43" s="186"/>
      <c r="K43" s="56">
        <v>95.18</v>
      </c>
    </row>
    <row r="44" spans="2:11" ht="25.5" customHeight="1" x14ac:dyDescent="0.2">
      <c r="B44" s="187" t="s">
        <v>1704</v>
      </c>
      <c r="C44" s="187"/>
      <c r="D44" s="187"/>
      <c r="E44" s="187"/>
      <c r="F44" s="187"/>
      <c r="G44" s="187"/>
      <c r="H44" s="187"/>
      <c r="I44" s="187"/>
      <c r="J44" s="187"/>
      <c r="K44" s="187"/>
    </row>
    <row r="45" spans="2:11" x14ac:dyDescent="0.2">
      <c r="B45" s="188" t="s">
        <v>1720</v>
      </c>
      <c r="C45" s="188"/>
      <c r="D45" s="188"/>
      <c r="E45" s="188"/>
      <c r="F45" s="188"/>
      <c r="G45" s="188"/>
      <c r="H45" s="188"/>
      <c r="I45" s="188"/>
      <c r="J45" s="188"/>
      <c r="K45" s="188"/>
    </row>
    <row r="46" spans="2:11" x14ac:dyDescent="0.2">
      <c r="B46" s="164"/>
      <c r="C46" s="164"/>
      <c r="D46" s="164"/>
      <c r="E46" s="164"/>
      <c r="F46" s="164"/>
      <c r="G46" s="164"/>
      <c r="H46" s="164"/>
      <c r="I46" s="164"/>
      <c r="J46" s="164"/>
      <c r="K46" s="164"/>
    </row>
    <row r="47" spans="2:11" ht="25.5" customHeight="1" x14ac:dyDescent="0.2">
      <c r="B47" s="101" t="s">
        <v>310</v>
      </c>
      <c r="C47" s="6" t="s">
        <v>16</v>
      </c>
      <c r="D47" s="101" t="s">
        <v>15</v>
      </c>
      <c r="E47" s="101" t="s">
        <v>1</v>
      </c>
      <c r="F47" s="189" t="s">
        <v>89</v>
      </c>
      <c r="G47" s="189"/>
      <c r="H47" s="118" t="s">
        <v>2</v>
      </c>
      <c r="I47" s="6" t="s">
        <v>3</v>
      </c>
      <c r="J47" s="6" t="s">
        <v>14</v>
      </c>
      <c r="K47" s="6" t="s">
        <v>12</v>
      </c>
    </row>
    <row r="48" spans="2:11" ht="45" customHeight="1" x14ac:dyDescent="0.2">
      <c r="B48" s="152" t="s">
        <v>90</v>
      </c>
      <c r="C48" s="153" t="s">
        <v>164</v>
      </c>
      <c r="D48" s="152" t="s">
        <v>10</v>
      </c>
      <c r="E48" s="152" t="s">
        <v>75</v>
      </c>
      <c r="F48" s="190" t="s">
        <v>102</v>
      </c>
      <c r="G48" s="190"/>
      <c r="H48" s="104" t="s">
        <v>165</v>
      </c>
      <c r="I48" s="155">
        <v>1</v>
      </c>
      <c r="J48" s="156">
        <v>0.56000000000000005</v>
      </c>
      <c r="K48" s="156">
        <v>0.56000000000000005</v>
      </c>
    </row>
    <row r="49" spans="2:11" ht="45" customHeight="1" x14ac:dyDescent="0.2">
      <c r="B49" s="102" t="s">
        <v>100</v>
      </c>
      <c r="C49" s="113" t="s">
        <v>104</v>
      </c>
      <c r="D49" s="102" t="s">
        <v>9</v>
      </c>
      <c r="E49" s="102" t="s">
        <v>105</v>
      </c>
      <c r="F49" s="191" t="s">
        <v>102</v>
      </c>
      <c r="G49" s="191"/>
      <c r="H49" s="114" t="s">
        <v>103</v>
      </c>
      <c r="I49" s="146">
        <v>0.03</v>
      </c>
      <c r="J49" s="115">
        <v>17.309999999999999</v>
      </c>
      <c r="K49" s="115">
        <v>0.51</v>
      </c>
    </row>
    <row r="50" spans="2:11" ht="45" customHeight="1" x14ac:dyDescent="0.2">
      <c r="B50" s="102" t="s">
        <v>100</v>
      </c>
      <c r="C50" s="113" t="s">
        <v>166</v>
      </c>
      <c r="D50" s="102" t="s">
        <v>9</v>
      </c>
      <c r="E50" s="102" t="s">
        <v>167</v>
      </c>
      <c r="F50" s="191" t="s">
        <v>168</v>
      </c>
      <c r="G50" s="191"/>
      <c r="H50" s="114" t="s">
        <v>169</v>
      </c>
      <c r="I50" s="146">
        <v>0.06</v>
      </c>
      <c r="J50" s="115">
        <v>0.92</v>
      </c>
      <c r="K50" s="115">
        <v>0.05</v>
      </c>
    </row>
    <row r="51" spans="2:11" ht="45" customHeight="1" x14ac:dyDescent="0.2">
      <c r="B51" s="55"/>
      <c r="C51" s="55"/>
      <c r="D51" s="55"/>
      <c r="E51" s="55"/>
      <c r="F51" s="55" t="s">
        <v>93</v>
      </c>
      <c r="G51" s="56">
        <v>0.2</v>
      </c>
      <c r="H51" s="55" t="s">
        <v>94</v>
      </c>
      <c r="I51" s="56">
        <v>0.16</v>
      </c>
      <c r="J51" s="55" t="s">
        <v>95</v>
      </c>
      <c r="K51" s="56">
        <v>0.36</v>
      </c>
    </row>
    <row r="52" spans="2:11" ht="45" customHeight="1" x14ac:dyDescent="0.2">
      <c r="B52" s="55"/>
      <c r="C52" s="55"/>
      <c r="D52" s="55"/>
      <c r="E52" s="55"/>
      <c r="F52" s="55" t="s">
        <v>96</v>
      </c>
      <c r="G52" s="56">
        <v>0.14330399999999999</v>
      </c>
      <c r="H52" s="55"/>
      <c r="I52" s="186" t="s">
        <v>97</v>
      </c>
      <c r="J52" s="186"/>
      <c r="K52" s="56">
        <v>0.7</v>
      </c>
    </row>
    <row r="53" spans="2:11" ht="29.25" customHeight="1" x14ac:dyDescent="0.2">
      <c r="B53" s="187" t="s">
        <v>1704</v>
      </c>
      <c r="C53" s="187"/>
      <c r="D53" s="187"/>
      <c r="E53" s="187"/>
      <c r="F53" s="187"/>
      <c r="G53" s="187"/>
      <c r="H53" s="187"/>
      <c r="I53" s="187"/>
      <c r="J53" s="187"/>
      <c r="K53" s="187"/>
    </row>
    <row r="54" spans="2:11" ht="30" customHeight="1" thickBot="1" x14ac:dyDescent="0.25">
      <c r="B54" s="188" t="s">
        <v>1721</v>
      </c>
      <c r="C54" s="188"/>
      <c r="D54" s="188"/>
      <c r="E54" s="188"/>
      <c r="F54" s="188"/>
      <c r="G54" s="188"/>
      <c r="H54" s="188"/>
      <c r="I54" s="188"/>
      <c r="J54" s="188"/>
      <c r="K54" s="188"/>
    </row>
    <row r="55" spans="2:11" ht="15" thickTop="1" x14ac:dyDescent="0.2">
      <c r="B55" s="157"/>
      <c r="C55" s="157"/>
      <c r="D55" s="157"/>
      <c r="E55" s="157"/>
      <c r="F55" s="157"/>
      <c r="G55" s="157"/>
      <c r="H55" s="157"/>
      <c r="I55" s="157"/>
      <c r="J55" s="157"/>
      <c r="K55" s="157"/>
    </row>
    <row r="56" spans="2:11" x14ac:dyDescent="0.2">
      <c r="B56" s="167"/>
      <c r="C56" s="167"/>
      <c r="D56" s="167"/>
      <c r="E56" s="167"/>
      <c r="F56" s="167"/>
      <c r="G56" s="167"/>
      <c r="H56" s="167"/>
      <c r="I56" s="167"/>
      <c r="J56" s="167"/>
      <c r="K56" s="167"/>
    </row>
    <row r="57" spans="2:11" ht="14.25" customHeight="1" x14ac:dyDescent="0.2">
      <c r="B57" s="101" t="s">
        <v>311</v>
      </c>
      <c r="C57" s="6" t="s">
        <v>16</v>
      </c>
      <c r="D57" s="101" t="s">
        <v>15</v>
      </c>
      <c r="E57" s="101" t="s">
        <v>1</v>
      </c>
      <c r="F57" s="189" t="s">
        <v>89</v>
      </c>
      <c r="G57" s="189"/>
      <c r="H57" s="118" t="s">
        <v>2</v>
      </c>
      <c r="I57" s="6" t="s">
        <v>3</v>
      </c>
      <c r="J57" s="6" t="s">
        <v>14</v>
      </c>
      <c r="K57" s="6" t="s">
        <v>12</v>
      </c>
    </row>
    <row r="58" spans="2:11" ht="33" customHeight="1" x14ac:dyDescent="0.2">
      <c r="B58" s="152" t="s">
        <v>90</v>
      </c>
      <c r="C58" s="153" t="s">
        <v>141</v>
      </c>
      <c r="D58" s="152" t="s">
        <v>10</v>
      </c>
      <c r="E58" s="152" t="s">
        <v>140</v>
      </c>
      <c r="F58" s="190" t="s">
        <v>98</v>
      </c>
      <c r="G58" s="190"/>
      <c r="H58" s="104" t="s">
        <v>139</v>
      </c>
      <c r="I58" s="155">
        <v>1</v>
      </c>
      <c r="J58" s="156">
        <v>32.71</v>
      </c>
      <c r="K58" s="156">
        <v>32.71</v>
      </c>
    </row>
    <row r="59" spans="2:11" ht="25.5" customHeight="1" x14ac:dyDescent="0.2">
      <c r="B59" s="103" t="s">
        <v>91</v>
      </c>
      <c r="C59" s="110" t="s">
        <v>142</v>
      </c>
      <c r="D59" s="103" t="s">
        <v>10</v>
      </c>
      <c r="E59" s="103" t="s">
        <v>99</v>
      </c>
      <c r="F59" s="185" t="s">
        <v>92</v>
      </c>
      <c r="G59" s="185"/>
      <c r="H59" s="111" t="s">
        <v>139</v>
      </c>
      <c r="I59" s="145">
        <v>1.1307727000000001</v>
      </c>
      <c r="J59" s="112">
        <v>28.93</v>
      </c>
      <c r="K59" s="112">
        <v>32.71</v>
      </c>
    </row>
    <row r="60" spans="2:11" ht="25.5" x14ac:dyDescent="0.2">
      <c r="B60" s="55"/>
      <c r="C60" s="55"/>
      <c r="D60" s="55"/>
      <c r="E60" s="55"/>
      <c r="F60" s="55" t="s">
        <v>93</v>
      </c>
      <c r="G60" s="56">
        <v>0</v>
      </c>
      <c r="H60" s="55" t="s">
        <v>94</v>
      </c>
      <c r="I60" s="56">
        <v>0</v>
      </c>
      <c r="J60" s="55" t="s">
        <v>95</v>
      </c>
      <c r="K60" s="56">
        <v>0</v>
      </c>
    </row>
    <row r="61" spans="2:11" ht="25.5" x14ac:dyDescent="0.2">
      <c r="B61" s="55"/>
      <c r="C61" s="55"/>
      <c r="D61" s="55"/>
      <c r="E61" s="55"/>
      <c r="F61" s="55" t="s">
        <v>96</v>
      </c>
      <c r="G61" s="56">
        <v>8.3704889999999992</v>
      </c>
      <c r="H61" s="55"/>
      <c r="I61" s="186" t="s">
        <v>97</v>
      </c>
      <c r="J61" s="186"/>
      <c r="K61" s="56">
        <v>41.08</v>
      </c>
    </row>
    <row r="62" spans="2:11" x14ac:dyDescent="0.2">
      <c r="B62" s="55"/>
      <c r="C62" s="55"/>
      <c r="D62" s="55"/>
      <c r="E62" s="55"/>
      <c r="F62" s="55"/>
      <c r="G62" s="56"/>
      <c r="H62" s="55"/>
      <c r="I62" s="55"/>
      <c r="J62" s="55"/>
      <c r="K62" s="56"/>
    </row>
    <row r="63" spans="2:11" x14ac:dyDescent="0.2">
      <c r="B63" s="187" t="s">
        <v>1704</v>
      </c>
      <c r="C63" s="187"/>
      <c r="D63" s="187"/>
      <c r="E63" s="187"/>
      <c r="F63" s="187"/>
      <c r="G63" s="187"/>
      <c r="H63" s="187"/>
      <c r="I63" s="187"/>
      <c r="J63" s="187"/>
      <c r="K63" s="187"/>
    </row>
    <row r="64" spans="2:11" ht="14.25" customHeight="1" thickBot="1" x14ac:dyDescent="0.25">
      <c r="B64" s="188" t="s">
        <v>1722</v>
      </c>
      <c r="C64" s="188"/>
      <c r="D64" s="188"/>
      <c r="E64" s="188"/>
      <c r="F64" s="188"/>
      <c r="G64" s="188"/>
      <c r="H64" s="188"/>
      <c r="I64" s="188"/>
      <c r="J64" s="188"/>
      <c r="K64" s="188"/>
    </row>
    <row r="65" spans="2:11" ht="25.5" customHeight="1" thickTop="1" x14ac:dyDescent="0.2">
      <c r="B65" s="157"/>
      <c r="C65" s="157"/>
      <c r="D65" s="157"/>
      <c r="E65" s="157"/>
      <c r="F65" s="157"/>
      <c r="G65" s="157"/>
      <c r="H65" s="157"/>
      <c r="I65" s="157"/>
      <c r="J65" s="157"/>
      <c r="K65" s="157"/>
    </row>
    <row r="66" spans="2:11" ht="25.5" customHeight="1" x14ac:dyDescent="0.2">
      <c r="B66" s="101" t="s">
        <v>313</v>
      </c>
      <c r="C66" s="6" t="s">
        <v>16</v>
      </c>
      <c r="D66" s="101" t="s">
        <v>15</v>
      </c>
      <c r="E66" s="101" t="s">
        <v>1</v>
      </c>
      <c r="F66" s="189" t="s">
        <v>89</v>
      </c>
      <c r="G66" s="189"/>
      <c r="H66" s="118" t="s">
        <v>2</v>
      </c>
      <c r="I66" s="6" t="s">
        <v>3</v>
      </c>
      <c r="J66" s="6" t="s">
        <v>14</v>
      </c>
      <c r="K66" s="6" t="s">
        <v>12</v>
      </c>
    </row>
    <row r="67" spans="2:11" ht="25.5" x14ac:dyDescent="0.2">
      <c r="B67" s="152" t="s">
        <v>90</v>
      </c>
      <c r="C67" s="153" t="s">
        <v>79</v>
      </c>
      <c r="D67" s="152" t="s">
        <v>10</v>
      </c>
      <c r="E67" s="152" t="s">
        <v>80</v>
      </c>
      <c r="F67" s="190" t="s">
        <v>98</v>
      </c>
      <c r="G67" s="190"/>
      <c r="H67" s="104" t="s">
        <v>81</v>
      </c>
      <c r="I67" s="155">
        <v>1</v>
      </c>
      <c r="J67" s="156">
        <v>89.5</v>
      </c>
      <c r="K67" s="156">
        <v>89.5</v>
      </c>
    </row>
    <row r="68" spans="2:11" ht="25.5" x14ac:dyDescent="0.2">
      <c r="B68" s="102" t="s">
        <v>100</v>
      </c>
      <c r="C68" s="113" t="s">
        <v>104</v>
      </c>
      <c r="D68" s="102" t="s">
        <v>9</v>
      </c>
      <c r="E68" s="102" t="s">
        <v>105</v>
      </c>
      <c r="F68" s="191" t="s">
        <v>102</v>
      </c>
      <c r="G68" s="191"/>
      <c r="H68" s="114" t="s">
        <v>103</v>
      </c>
      <c r="I68" s="146">
        <v>0.4</v>
      </c>
      <c r="J68" s="115">
        <v>17.309999999999999</v>
      </c>
      <c r="K68" s="115">
        <v>6.92</v>
      </c>
    </row>
    <row r="69" spans="2:11" ht="38.25" x14ac:dyDescent="0.2">
      <c r="B69" s="103" t="s">
        <v>91</v>
      </c>
      <c r="C69" s="110" t="s">
        <v>106</v>
      </c>
      <c r="D69" s="103" t="s">
        <v>9</v>
      </c>
      <c r="E69" s="103" t="s">
        <v>107</v>
      </c>
      <c r="F69" s="185" t="s">
        <v>92</v>
      </c>
      <c r="G69" s="185"/>
      <c r="H69" s="111" t="s">
        <v>108</v>
      </c>
      <c r="I69" s="145">
        <v>0.4</v>
      </c>
      <c r="J69" s="112">
        <v>0.2</v>
      </c>
      <c r="K69" s="112">
        <v>0.08</v>
      </c>
    </row>
    <row r="70" spans="2:11" ht="14.25" customHeight="1" x14ac:dyDescent="0.2">
      <c r="B70" s="103" t="s">
        <v>91</v>
      </c>
      <c r="C70" s="110" t="s">
        <v>109</v>
      </c>
      <c r="D70" s="103" t="s">
        <v>9</v>
      </c>
      <c r="E70" s="103" t="s">
        <v>110</v>
      </c>
      <c r="F70" s="185" t="s">
        <v>92</v>
      </c>
      <c r="G70" s="185"/>
      <c r="H70" s="111" t="s">
        <v>108</v>
      </c>
      <c r="I70" s="145">
        <v>1</v>
      </c>
      <c r="J70" s="112">
        <v>82.5</v>
      </c>
      <c r="K70" s="112">
        <v>82.5</v>
      </c>
    </row>
    <row r="71" spans="2:11" ht="25.5" customHeight="1" x14ac:dyDescent="0.2">
      <c r="B71" s="55"/>
      <c r="C71" s="55"/>
      <c r="D71" s="55"/>
      <c r="E71" s="55"/>
      <c r="F71" s="55" t="s">
        <v>93</v>
      </c>
      <c r="G71" s="56">
        <v>2.65</v>
      </c>
      <c r="H71" s="55" t="s">
        <v>94</v>
      </c>
      <c r="I71" s="56">
        <v>2.23</v>
      </c>
      <c r="J71" s="55" t="s">
        <v>95</v>
      </c>
      <c r="K71" s="56">
        <v>4.88</v>
      </c>
    </row>
    <row r="72" spans="2:11" ht="25.5" customHeight="1" thickBot="1" x14ac:dyDescent="0.25">
      <c r="B72" s="55"/>
      <c r="C72" s="55"/>
      <c r="D72" s="55"/>
      <c r="E72" s="55"/>
      <c r="F72" s="55" t="s">
        <v>96</v>
      </c>
      <c r="G72" s="56">
        <v>22.90305</v>
      </c>
      <c r="H72" s="55"/>
      <c r="I72" s="186" t="s">
        <v>97</v>
      </c>
      <c r="J72" s="186"/>
      <c r="K72" s="56">
        <v>112.4</v>
      </c>
    </row>
    <row r="73" spans="2:11" ht="14.25" customHeight="1" thickTop="1" x14ac:dyDescent="0.2">
      <c r="B73" s="157"/>
      <c r="C73" s="157"/>
      <c r="D73" s="157"/>
      <c r="E73" s="157"/>
      <c r="F73" s="157"/>
      <c r="G73" s="157"/>
      <c r="H73" s="157"/>
      <c r="I73" s="157"/>
      <c r="J73" s="157"/>
      <c r="K73" s="157"/>
    </row>
    <row r="74" spans="2:11" ht="25.5" customHeight="1" x14ac:dyDescent="0.2">
      <c r="B74" s="187" t="s">
        <v>1704</v>
      </c>
      <c r="C74" s="187"/>
      <c r="D74" s="187"/>
      <c r="E74" s="187"/>
      <c r="F74" s="187"/>
      <c r="G74" s="187"/>
      <c r="H74" s="187"/>
      <c r="I74" s="187"/>
      <c r="J74" s="187"/>
      <c r="K74" s="187"/>
    </row>
    <row r="75" spans="2:11" ht="25.5" customHeight="1" x14ac:dyDescent="0.2">
      <c r="B75" s="188" t="s">
        <v>1723</v>
      </c>
      <c r="C75" s="188"/>
      <c r="D75" s="188"/>
      <c r="E75" s="188"/>
      <c r="F75" s="188"/>
      <c r="G75" s="188"/>
      <c r="H75" s="188"/>
      <c r="I75" s="188"/>
      <c r="J75" s="188"/>
      <c r="K75" s="188"/>
    </row>
    <row r="76" spans="2:11" x14ac:dyDescent="0.2">
      <c r="B76" s="167"/>
      <c r="C76" s="167"/>
      <c r="D76" s="167"/>
      <c r="E76" s="167"/>
      <c r="F76" s="167"/>
      <c r="G76" s="167"/>
      <c r="H76" s="167"/>
      <c r="I76" s="167"/>
      <c r="J76" s="167"/>
      <c r="K76" s="167"/>
    </row>
    <row r="77" spans="2:11" ht="15" customHeight="1" x14ac:dyDescent="0.2">
      <c r="B77" s="101" t="s">
        <v>431</v>
      </c>
      <c r="C77" s="6" t="s">
        <v>16</v>
      </c>
      <c r="D77" s="101" t="s">
        <v>15</v>
      </c>
      <c r="E77" s="101" t="s">
        <v>1</v>
      </c>
      <c r="F77" s="189" t="s">
        <v>89</v>
      </c>
      <c r="G77" s="189"/>
      <c r="H77" s="118" t="s">
        <v>2</v>
      </c>
      <c r="I77" s="6" t="s">
        <v>3</v>
      </c>
      <c r="J77" s="6" t="s">
        <v>14</v>
      </c>
      <c r="K77" s="6" t="s">
        <v>12</v>
      </c>
    </row>
    <row r="78" spans="2:11" x14ac:dyDescent="0.2">
      <c r="B78" s="152" t="s">
        <v>90</v>
      </c>
      <c r="C78" s="153" t="s">
        <v>1444</v>
      </c>
      <c r="D78" s="152" t="s">
        <v>10</v>
      </c>
      <c r="E78" s="152" t="s">
        <v>428</v>
      </c>
      <c r="F78" s="190" t="s">
        <v>1445</v>
      </c>
      <c r="G78" s="190"/>
      <c r="H78" s="104" t="s">
        <v>74</v>
      </c>
      <c r="I78" s="155">
        <v>1</v>
      </c>
      <c r="J78" s="156">
        <v>151.71</v>
      </c>
      <c r="K78" s="156">
        <v>151.71</v>
      </c>
    </row>
    <row r="79" spans="2:11" ht="14.25" customHeight="1" x14ac:dyDescent="0.2">
      <c r="B79" s="102" t="s">
        <v>100</v>
      </c>
      <c r="C79" s="113" t="s">
        <v>104</v>
      </c>
      <c r="D79" s="102" t="s">
        <v>9</v>
      </c>
      <c r="E79" s="102" t="s">
        <v>105</v>
      </c>
      <c r="F79" s="191" t="s">
        <v>102</v>
      </c>
      <c r="G79" s="191"/>
      <c r="H79" s="114" t="s">
        <v>103</v>
      </c>
      <c r="I79" s="146">
        <v>1</v>
      </c>
      <c r="J79" s="115">
        <v>17.309999999999999</v>
      </c>
      <c r="K79" s="115">
        <v>17.309999999999999</v>
      </c>
    </row>
    <row r="80" spans="2:11" ht="25.5" customHeight="1" x14ac:dyDescent="0.2">
      <c r="B80" s="103" t="s">
        <v>91</v>
      </c>
      <c r="C80" s="110" t="s">
        <v>1446</v>
      </c>
      <c r="D80" s="103" t="s">
        <v>9</v>
      </c>
      <c r="E80" s="103" t="s">
        <v>1447</v>
      </c>
      <c r="F80" s="185" t="s">
        <v>92</v>
      </c>
      <c r="G80" s="185"/>
      <c r="H80" s="111" t="s">
        <v>74</v>
      </c>
      <c r="I80" s="145">
        <v>1.1200000000000001</v>
      </c>
      <c r="J80" s="112">
        <v>120</v>
      </c>
      <c r="K80" s="112">
        <v>134.4</v>
      </c>
    </row>
    <row r="81" spans="2:11" ht="25.5" customHeight="1" x14ac:dyDescent="0.2">
      <c r="B81" s="55"/>
      <c r="C81" s="55"/>
      <c r="D81" s="55"/>
      <c r="E81" s="55"/>
      <c r="F81" s="55" t="s">
        <v>93</v>
      </c>
      <c r="G81" s="56">
        <v>6.63</v>
      </c>
      <c r="H81" s="55" t="s">
        <v>94</v>
      </c>
      <c r="I81" s="56">
        <v>5.58</v>
      </c>
      <c r="J81" s="55" t="s">
        <v>95</v>
      </c>
      <c r="K81" s="56">
        <v>12.21</v>
      </c>
    </row>
    <row r="82" spans="2:11" ht="25.5" customHeight="1" thickBot="1" x14ac:dyDescent="0.25">
      <c r="B82" s="55"/>
      <c r="C82" s="55"/>
      <c r="D82" s="55"/>
      <c r="E82" s="55"/>
      <c r="F82" s="55" t="s">
        <v>96</v>
      </c>
      <c r="G82" s="56">
        <v>38.822589000000001</v>
      </c>
      <c r="H82" s="55"/>
      <c r="I82" s="186" t="s">
        <v>97</v>
      </c>
      <c r="J82" s="186"/>
      <c r="K82" s="56">
        <v>190.53</v>
      </c>
    </row>
    <row r="83" spans="2:11" ht="25.5" customHeight="1" thickTop="1" x14ac:dyDescent="0.2">
      <c r="B83" s="157"/>
      <c r="C83" s="157"/>
      <c r="D83" s="157"/>
      <c r="E83" s="157"/>
      <c r="F83" s="157"/>
      <c r="G83" s="157"/>
      <c r="H83" s="157"/>
      <c r="I83" s="157"/>
      <c r="J83" s="157"/>
      <c r="K83" s="157"/>
    </row>
    <row r="84" spans="2:11" ht="25.5" customHeight="1" x14ac:dyDescent="0.2">
      <c r="B84" s="187" t="s">
        <v>1704</v>
      </c>
      <c r="C84" s="187"/>
      <c r="D84" s="187"/>
      <c r="E84" s="187"/>
      <c r="F84" s="187"/>
      <c r="G84" s="187"/>
      <c r="H84" s="187"/>
      <c r="I84" s="187"/>
      <c r="J84" s="187"/>
      <c r="K84" s="187"/>
    </row>
    <row r="85" spans="2:11" x14ac:dyDescent="0.2">
      <c r="B85" s="188" t="s">
        <v>1724</v>
      </c>
      <c r="C85" s="188"/>
      <c r="D85" s="188"/>
      <c r="E85" s="188"/>
      <c r="F85" s="188"/>
      <c r="G85" s="188"/>
      <c r="H85" s="188"/>
      <c r="I85" s="188"/>
      <c r="J85" s="188"/>
      <c r="K85" s="188"/>
    </row>
    <row r="86" spans="2:11" x14ac:dyDescent="0.2">
      <c r="B86" s="164"/>
      <c r="C86" s="164"/>
      <c r="D86" s="164"/>
      <c r="E86" s="164"/>
      <c r="F86" s="164"/>
      <c r="G86" s="164"/>
      <c r="H86" s="164"/>
      <c r="I86" s="164"/>
      <c r="J86" s="164"/>
      <c r="K86" s="164"/>
    </row>
    <row r="87" spans="2:11" ht="15" x14ac:dyDescent="0.2">
      <c r="B87" s="101" t="s">
        <v>1670</v>
      </c>
      <c r="C87" s="6" t="s">
        <v>16</v>
      </c>
      <c r="D87" s="101" t="s">
        <v>15</v>
      </c>
      <c r="E87" s="101" t="s">
        <v>1</v>
      </c>
      <c r="F87" s="189" t="s">
        <v>89</v>
      </c>
      <c r="G87" s="189"/>
      <c r="H87" s="118" t="s">
        <v>2</v>
      </c>
      <c r="I87" s="6" t="s">
        <v>3</v>
      </c>
      <c r="J87" s="6" t="s">
        <v>14</v>
      </c>
      <c r="K87" s="6" t="s">
        <v>12</v>
      </c>
    </row>
    <row r="88" spans="2:11" ht="25.5" customHeight="1" x14ac:dyDescent="0.2">
      <c r="B88" s="152" t="s">
        <v>90</v>
      </c>
      <c r="C88" s="153" t="s">
        <v>1448</v>
      </c>
      <c r="D88" s="152" t="s">
        <v>10</v>
      </c>
      <c r="E88" s="152" t="s">
        <v>989</v>
      </c>
      <c r="F88" s="190" t="s">
        <v>1445</v>
      </c>
      <c r="G88" s="190"/>
      <c r="H88" s="104" t="s">
        <v>81</v>
      </c>
      <c r="I88" s="155">
        <v>1</v>
      </c>
      <c r="J88" s="156">
        <v>1253.97</v>
      </c>
      <c r="K88" s="156">
        <v>1253.97</v>
      </c>
    </row>
    <row r="89" spans="2:11" ht="25.5" customHeight="1" x14ac:dyDescent="0.2">
      <c r="B89" s="102" t="s">
        <v>100</v>
      </c>
      <c r="C89" s="113" t="s">
        <v>1449</v>
      </c>
      <c r="D89" s="102" t="s">
        <v>9</v>
      </c>
      <c r="E89" s="102" t="s">
        <v>1450</v>
      </c>
      <c r="F89" s="191" t="s">
        <v>283</v>
      </c>
      <c r="G89" s="191"/>
      <c r="H89" s="114" t="s">
        <v>64</v>
      </c>
      <c r="I89" s="146">
        <v>5.79</v>
      </c>
      <c r="J89" s="115">
        <v>137.34</v>
      </c>
      <c r="K89" s="115">
        <v>795.19</v>
      </c>
    </row>
    <row r="90" spans="2:11" ht="25.5" x14ac:dyDescent="0.2">
      <c r="B90" s="102" t="s">
        <v>100</v>
      </c>
      <c r="C90" s="113" t="s">
        <v>1451</v>
      </c>
      <c r="D90" s="102" t="s">
        <v>9</v>
      </c>
      <c r="E90" s="102" t="s">
        <v>1452</v>
      </c>
      <c r="F90" s="191" t="s">
        <v>102</v>
      </c>
      <c r="G90" s="191"/>
      <c r="H90" s="114" t="s">
        <v>74</v>
      </c>
      <c r="I90" s="146">
        <v>0.96</v>
      </c>
      <c r="J90" s="115">
        <v>470.46</v>
      </c>
      <c r="K90" s="115">
        <v>451.64</v>
      </c>
    </row>
    <row r="91" spans="2:11" ht="25.5" x14ac:dyDescent="0.2">
      <c r="B91" s="103" t="s">
        <v>91</v>
      </c>
      <c r="C91" s="110" t="s">
        <v>1453</v>
      </c>
      <c r="D91" s="103" t="s">
        <v>9</v>
      </c>
      <c r="E91" s="103" t="s">
        <v>1454</v>
      </c>
      <c r="F91" s="185" t="s">
        <v>92</v>
      </c>
      <c r="G91" s="185"/>
      <c r="H91" s="111" t="s">
        <v>74</v>
      </c>
      <c r="I91" s="145">
        <v>0.08</v>
      </c>
      <c r="J91" s="112">
        <v>89.26</v>
      </c>
      <c r="K91" s="112">
        <v>7.14</v>
      </c>
    </row>
    <row r="92" spans="2:11" ht="25.5" x14ac:dyDescent="0.2">
      <c r="B92" s="55"/>
      <c r="C92" s="55"/>
      <c r="D92" s="55"/>
      <c r="E92" s="55"/>
      <c r="F92" s="55" t="s">
        <v>93</v>
      </c>
      <c r="G92" s="56">
        <v>157.88999999999999</v>
      </c>
      <c r="H92" s="55" t="s">
        <v>94</v>
      </c>
      <c r="I92" s="56">
        <v>132.71</v>
      </c>
      <c r="J92" s="55" t="s">
        <v>95</v>
      </c>
      <c r="K92" s="56">
        <v>290.60000000000002</v>
      </c>
    </row>
    <row r="93" spans="2:11" ht="25.5" x14ac:dyDescent="0.2">
      <c r="B93" s="55"/>
      <c r="C93" s="55"/>
      <c r="D93" s="55"/>
      <c r="E93" s="55"/>
      <c r="F93" s="55" t="s">
        <v>96</v>
      </c>
      <c r="G93" s="56">
        <v>320.89092299999999</v>
      </c>
      <c r="H93" s="55"/>
      <c r="I93" s="186" t="s">
        <v>97</v>
      </c>
      <c r="J93" s="186"/>
      <c r="K93" s="56">
        <v>1574.86</v>
      </c>
    </row>
    <row r="94" spans="2:11" x14ac:dyDescent="0.2">
      <c r="B94" s="187" t="s">
        <v>1704</v>
      </c>
      <c r="C94" s="187"/>
      <c r="D94" s="187"/>
      <c r="E94" s="187"/>
      <c r="F94" s="187"/>
      <c r="G94" s="187"/>
      <c r="H94" s="187"/>
      <c r="I94" s="187"/>
      <c r="J94" s="187"/>
      <c r="K94" s="187"/>
    </row>
    <row r="95" spans="2:11" ht="15" thickBot="1" x14ac:dyDescent="0.25">
      <c r="B95" s="188" t="s">
        <v>1725</v>
      </c>
      <c r="C95" s="188"/>
      <c r="D95" s="188"/>
      <c r="E95" s="188"/>
      <c r="F95" s="188"/>
      <c r="G95" s="188"/>
      <c r="H95" s="188"/>
      <c r="I95" s="188"/>
      <c r="J95" s="188"/>
      <c r="K95" s="188"/>
    </row>
    <row r="96" spans="2:11" ht="15" thickTop="1" x14ac:dyDescent="0.2">
      <c r="B96" s="157"/>
      <c r="C96" s="157"/>
      <c r="D96" s="157"/>
      <c r="E96" s="157"/>
      <c r="F96" s="157"/>
      <c r="G96" s="157"/>
      <c r="H96" s="157"/>
      <c r="I96" s="157"/>
      <c r="J96" s="157"/>
      <c r="K96" s="157"/>
    </row>
    <row r="97" spans="2:11" ht="15" x14ac:dyDescent="0.25">
      <c r="B97" s="192" t="s">
        <v>377</v>
      </c>
      <c r="C97" s="193"/>
      <c r="D97" s="193"/>
      <c r="E97" s="193"/>
      <c r="F97" s="193"/>
      <c r="G97" s="193"/>
      <c r="H97" s="193"/>
      <c r="I97" s="193"/>
      <c r="J97" s="193"/>
      <c r="K97" s="193"/>
    </row>
    <row r="98" spans="2:11" ht="15" x14ac:dyDescent="0.2">
      <c r="B98" s="101"/>
      <c r="C98" s="6" t="s">
        <v>16</v>
      </c>
      <c r="D98" s="101" t="s">
        <v>15</v>
      </c>
      <c r="E98" s="101" t="s">
        <v>1</v>
      </c>
      <c r="F98" s="189" t="s">
        <v>89</v>
      </c>
      <c r="G98" s="189"/>
      <c r="H98" s="118" t="s">
        <v>2</v>
      </c>
      <c r="I98" s="6" t="s">
        <v>3</v>
      </c>
      <c r="J98" s="6" t="s">
        <v>14</v>
      </c>
      <c r="K98" s="6" t="s">
        <v>12</v>
      </c>
    </row>
    <row r="99" spans="2:11" x14ac:dyDescent="0.2">
      <c r="B99" s="152" t="s">
        <v>90</v>
      </c>
      <c r="C99" s="153" t="s">
        <v>1442</v>
      </c>
      <c r="D99" s="152" t="s">
        <v>10</v>
      </c>
      <c r="E99" s="152" t="s">
        <v>1443</v>
      </c>
      <c r="F99" s="190" t="s">
        <v>1441</v>
      </c>
      <c r="G99" s="190"/>
      <c r="H99" s="104" t="s">
        <v>81</v>
      </c>
      <c r="I99" s="155">
        <v>1</v>
      </c>
      <c r="J99" s="156">
        <v>8.02</v>
      </c>
      <c r="K99" s="156">
        <v>8.02</v>
      </c>
    </row>
    <row r="100" spans="2:11" ht="25.5" x14ac:dyDescent="0.2">
      <c r="B100" s="102" t="s">
        <v>100</v>
      </c>
      <c r="C100" s="113" t="s">
        <v>1455</v>
      </c>
      <c r="D100" s="102" t="s">
        <v>9</v>
      </c>
      <c r="E100" s="102" t="s">
        <v>1456</v>
      </c>
      <c r="F100" s="191" t="s">
        <v>102</v>
      </c>
      <c r="G100" s="191"/>
      <c r="H100" s="114" t="s">
        <v>103</v>
      </c>
      <c r="I100" s="146">
        <v>0.1172</v>
      </c>
      <c r="J100" s="115">
        <v>11.96</v>
      </c>
      <c r="K100" s="115">
        <v>1.4</v>
      </c>
    </row>
    <row r="101" spans="2:11" ht="25.5" x14ac:dyDescent="0.2">
      <c r="B101" s="102" t="s">
        <v>100</v>
      </c>
      <c r="C101" s="113" t="s">
        <v>1457</v>
      </c>
      <c r="D101" s="102" t="s">
        <v>9</v>
      </c>
      <c r="E101" s="102" t="s">
        <v>1458</v>
      </c>
      <c r="F101" s="191" t="s">
        <v>102</v>
      </c>
      <c r="G101" s="191"/>
      <c r="H101" s="114" t="s">
        <v>103</v>
      </c>
      <c r="I101" s="146">
        <v>0.23449999999999999</v>
      </c>
      <c r="J101" s="115">
        <v>24.01</v>
      </c>
      <c r="K101" s="115">
        <v>5.63</v>
      </c>
    </row>
    <row r="102" spans="2:11" x14ac:dyDescent="0.2">
      <c r="B102" s="103" t="s">
        <v>91</v>
      </c>
      <c r="C102" s="110" t="s">
        <v>1459</v>
      </c>
      <c r="D102" s="103" t="s">
        <v>9</v>
      </c>
      <c r="E102" s="103" t="s">
        <v>1460</v>
      </c>
      <c r="F102" s="185" t="s">
        <v>92</v>
      </c>
      <c r="G102" s="185"/>
      <c r="H102" s="111" t="s">
        <v>273</v>
      </c>
      <c r="I102" s="145">
        <v>7.3499999999999996E-2</v>
      </c>
      <c r="J102" s="112">
        <v>7.9</v>
      </c>
      <c r="K102" s="112">
        <v>0.57999999999999996</v>
      </c>
    </row>
    <row r="103" spans="2:11" ht="25.5" x14ac:dyDescent="0.2">
      <c r="B103" s="103" t="s">
        <v>91</v>
      </c>
      <c r="C103" s="110" t="s">
        <v>1461</v>
      </c>
      <c r="D103" s="103" t="s">
        <v>9</v>
      </c>
      <c r="E103" s="103" t="s">
        <v>1462</v>
      </c>
      <c r="F103" s="185" t="s">
        <v>1463</v>
      </c>
      <c r="G103" s="185"/>
      <c r="H103" s="111" t="s">
        <v>103</v>
      </c>
      <c r="I103" s="145">
        <v>0.1759</v>
      </c>
      <c r="J103" s="112">
        <v>2.34</v>
      </c>
      <c r="K103" s="112">
        <v>0.41</v>
      </c>
    </row>
    <row r="104" spans="2:11" ht="25.5" x14ac:dyDescent="0.2">
      <c r="B104" s="55"/>
      <c r="C104" s="55"/>
      <c r="D104" s="55"/>
      <c r="E104" s="55"/>
      <c r="F104" s="55" t="s">
        <v>93</v>
      </c>
      <c r="G104" s="56">
        <v>3.41</v>
      </c>
      <c r="H104" s="55" t="s">
        <v>94</v>
      </c>
      <c r="I104" s="56">
        <v>2.87</v>
      </c>
      <c r="J104" s="55" t="s">
        <v>95</v>
      </c>
      <c r="K104" s="56">
        <v>6.28</v>
      </c>
    </row>
    <row r="105" spans="2:11" ht="26.25" thickBot="1" x14ac:dyDescent="0.25">
      <c r="B105" s="55"/>
      <c r="C105" s="55"/>
      <c r="D105" s="55"/>
      <c r="E105" s="55"/>
      <c r="F105" s="55" t="s">
        <v>96</v>
      </c>
      <c r="G105" s="56">
        <v>2.0523180000000001</v>
      </c>
      <c r="H105" s="55"/>
      <c r="I105" s="186" t="s">
        <v>97</v>
      </c>
      <c r="J105" s="186"/>
      <c r="K105" s="56">
        <v>10.07</v>
      </c>
    </row>
    <row r="106" spans="2:11" ht="15" thickTop="1" x14ac:dyDescent="0.2"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</row>
    <row r="107" spans="2:11" x14ac:dyDescent="0.2">
      <c r="B107" s="187" t="s">
        <v>1704</v>
      </c>
      <c r="C107" s="187"/>
      <c r="D107" s="187"/>
      <c r="E107" s="187"/>
      <c r="F107" s="187"/>
      <c r="G107" s="187"/>
      <c r="H107" s="187"/>
      <c r="I107" s="187"/>
      <c r="J107" s="187"/>
      <c r="K107" s="187"/>
    </row>
    <row r="108" spans="2:11" x14ac:dyDescent="0.2">
      <c r="B108" s="188" t="s">
        <v>1726</v>
      </c>
      <c r="C108" s="188"/>
      <c r="D108" s="188"/>
      <c r="E108" s="188"/>
      <c r="F108" s="188"/>
      <c r="G108" s="188"/>
      <c r="H108" s="188"/>
      <c r="I108" s="188"/>
      <c r="J108" s="188"/>
      <c r="K108" s="188"/>
    </row>
    <row r="109" spans="2:11" x14ac:dyDescent="0.2">
      <c r="B109" s="167"/>
      <c r="C109" s="167"/>
      <c r="D109" s="167"/>
      <c r="E109" s="167"/>
      <c r="F109" s="167"/>
      <c r="G109" s="167"/>
      <c r="H109" s="167"/>
      <c r="I109" s="167"/>
      <c r="J109" s="167"/>
      <c r="K109" s="167"/>
    </row>
    <row r="110" spans="2:11" x14ac:dyDescent="0.2">
      <c r="B110" s="167"/>
      <c r="C110" s="167"/>
      <c r="D110" s="167"/>
      <c r="E110" s="167"/>
      <c r="F110" s="167"/>
      <c r="G110" s="167"/>
      <c r="H110" s="167"/>
      <c r="I110" s="167"/>
      <c r="J110" s="167"/>
      <c r="K110" s="167"/>
    </row>
    <row r="111" spans="2:11" ht="15" x14ac:dyDescent="0.2">
      <c r="B111" s="101"/>
      <c r="C111" s="6" t="s">
        <v>16</v>
      </c>
      <c r="D111" s="101" t="s">
        <v>15</v>
      </c>
      <c r="E111" s="101" t="s">
        <v>1</v>
      </c>
      <c r="F111" s="189" t="s">
        <v>89</v>
      </c>
      <c r="G111" s="189"/>
      <c r="H111" s="118" t="s">
        <v>2</v>
      </c>
      <c r="I111" s="6" t="s">
        <v>3</v>
      </c>
      <c r="J111" s="6" t="s">
        <v>14</v>
      </c>
      <c r="K111" s="6" t="s">
        <v>12</v>
      </c>
    </row>
    <row r="112" spans="2:11" ht="25.5" x14ac:dyDescent="0.2">
      <c r="B112" s="152" t="s">
        <v>90</v>
      </c>
      <c r="C112" s="153" t="s">
        <v>359</v>
      </c>
      <c r="D112" s="152" t="s">
        <v>10</v>
      </c>
      <c r="E112" s="152" t="s">
        <v>360</v>
      </c>
      <c r="F112" s="190" t="s">
        <v>98</v>
      </c>
      <c r="G112" s="190"/>
      <c r="H112" s="104" t="s">
        <v>64</v>
      </c>
      <c r="I112" s="155">
        <v>1</v>
      </c>
      <c r="J112" s="156">
        <v>75.790000000000006</v>
      </c>
      <c r="K112" s="156">
        <v>75.790000000000006</v>
      </c>
    </row>
    <row r="113" spans="2:11" ht="25.5" x14ac:dyDescent="0.2">
      <c r="B113" s="102" t="s">
        <v>100</v>
      </c>
      <c r="C113" s="113" t="s">
        <v>362</v>
      </c>
      <c r="D113" s="102" t="s">
        <v>9</v>
      </c>
      <c r="E113" s="102" t="s">
        <v>363</v>
      </c>
      <c r="F113" s="191" t="s">
        <v>102</v>
      </c>
      <c r="G113" s="191"/>
      <c r="H113" s="114" t="s">
        <v>103</v>
      </c>
      <c r="I113" s="146">
        <v>0.5</v>
      </c>
      <c r="J113" s="115">
        <v>21.93</v>
      </c>
      <c r="K113" s="115">
        <v>10.96</v>
      </c>
    </row>
    <row r="114" spans="2:11" ht="25.5" x14ac:dyDescent="0.2">
      <c r="B114" s="102" t="s">
        <v>100</v>
      </c>
      <c r="C114" s="113" t="s">
        <v>104</v>
      </c>
      <c r="D114" s="102" t="s">
        <v>9</v>
      </c>
      <c r="E114" s="102" t="s">
        <v>105</v>
      </c>
      <c r="F114" s="191" t="s">
        <v>102</v>
      </c>
      <c r="G114" s="191"/>
      <c r="H114" s="114" t="s">
        <v>103</v>
      </c>
      <c r="I114" s="146">
        <v>0.6</v>
      </c>
      <c r="J114" s="115">
        <v>17.309999999999999</v>
      </c>
      <c r="K114" s="115">
        <v>10.38</v>
      </c>
    </row>
    <row r="115" spans="2:11" ht="25.5" x14ac:dyDescent="0.2">
      <c r="B115" s="103" t="s">
        <v>91</v>
      </c>
      <c r="C115" s="110" t="s">
        <v>364</v>
      </c>
      <c r="D115" s="103" t="s">
        <v>9</v>
      </c>
      <c r="E115" s="103" t="s">
        <v>365</v>
      </c>
      <c r="F115" s="185" t="s">
        <v>92</v>
      </c>
      <c r="G115" s="185"/>
      <c r="H115" s="111" t="s">
        <v>74</v>
      </c>
      <c r="I115" s="145">
        <v>0.01</v>
      </c>
      <c r="J115" s="112">
        <v>120</v>
      </c>
      <c r="K115" s="112">
        <v>1.2</v>
      </c>
    </row>
    <row r="116" spans="2:11" x14ac:dyDescent="0.2">
      <c r="B116" s="103" t="s">
        <v>91</v>
      </c>
      <c r="C116" s="110" t="s">
        <v>366</v>
      </c>
      <c r="D116" s="103" t="s">
        <v>9</v>
      </c>
      <c r="E116" s="103" t="s">
        <v>367</v>
      </c>
      <c r="F116" s="185" t="s">
        <v>92</v>
      </c>
      <c r="G116" s="185"/>
      <c r="H116" s="111" t="s">
        <v>273</v>
      </c>
      <c r="I116" s="145">
        <v>7.5</v>
      </c>
      <c r="J116" s="112">
        <v>0.7</v>
      </c>
      <c r="K116" s="112">
        <v>5.25</v>
      </c>
    </row>
    <row r="117" spans="2:11" ht="25.5" x14ac:dyDescent="0.2">
      <c r="B117" s="103" t="s">
        <v>91</v>
      </c>
      <c r="C117" s="110" t="s">
        <v>368</v>
      </c>
      <c r="D117" s="103" t="s">
        <v>10</v>
      </c>
      <c r="E117" s="103" t="s">
        <v>369</v>
      </c>
      <c r="F117" s="185" t="s">
        <v>92</v>
      </c>
      <c r="G117" s="185"/>
      <c r="H117" s="111" t="s">
        <v>85</v>
      </c>
      <c r="I117" s="145">
        <v>16</v>
      </c>
      <c r="J117" s="112">
        <v>3</v>
      </c>
      <c r="K117" s="112">
        <v>48</v>
      </c>
    </row>
    <row r="118" spans="2:11" ht="25.5" x14ac:dyDescent="0.2">
      <c r="B118" s="55"/>
      <c r="C118" s="55"/>
      <c r="D118" s="55"/>
      <c r="E118" s="55"/>
      <c r="F118" s="55" t="s">
        <v>93</v>
      </c>
      <c r="G118" s="56">
        <v>8.51</v>
      </c>
      <c r="H118" s="55" t="s">
        <v>94</v>
      </c>
      <c r="I118" s="56">
        <v>7.16</v>
      </c>
      <c r="J118" s="55" t="s">
        <v>95</v>
      </c>
      <c r="K118" s="56">
        <v>15.67</v>
      </c>
    </row>
    <row r="119" spans="2:11" ht="25.5" x14ac:dyDescent="0.2">
      <c r="B119" s="55"/>
      <c r="C119" s="55"/>
      <c r="D119" s="55"/>
      <c r="E119" s="55"/>
      <c r="F119" s="55" t="s">
        <v>96</v>
      </c>
      <c r="G119" s="56">
        <v>19.394660999999999</v>
      </c>
      <c r="H119" s="55"/>
      <c r="I119" s="186" t="s">
        <v>97</v>
      </c>
      <c r="J119" s="186"/>
      <c r="K119" s="56">
        <v>95.18</v>
      </c>
    </row>
    <row r="120" spans="2:11" x14ac:dyDescent="0.2">
      <c r="B120" s="187" t="s">
        <v>1704</v>
      </c>
      <c r="C120" s="187"/>
      <c r="D120" s="187"/>
      <c r="E120" s="187"/>
      <c r="F120" s="187"/>
      <c r="G120" s="187"/>
      <c r="H120" s="187"/>
      <c r="I120" s="187"/>
      <c r="J120" s="187"/>
      <c r="K120" s="187"/>
    </row>
    <row r="121" spans="2:11" x14ac:dyDescent="0.2">
      <c r="B121" s="188" t="s">
        <v>1720</v>
      </c>
      <c r="C121" s="188"/>
      <c r="D121" s="188"/>
      <c r="E121" s="188"/>
      <c r="F121" s="188"/>
      <c r="G121" s="188"/>
      <c r="H121" s="188"/>
      <c r="I121" s="188"/>
      <c r="J121" s="188"/>
      <c r="K121" s="188"/>
    </row>
  </sheetData>
  <mergeCells count="108">
    <mergeCell ref="F78:G78"/>
    <mergeCell ref="I25:J25"/>
    <mergeCell ref="F58:G58"/>
    <mergeCell ref="F59:G59"/>
    <mergeCell ref="F57:G57"/>
    <mergeCell ref="F35:G35"/>
    <mergeCell ref="F48:G48"/>
    <mergeCell ref="F49:G49"/>
    <mergeCell ref="F50:G50"/>
    <mergeCell ref="I14:J14"/>
    <mergeCell ref="F36:G36"/>
    <mergeCell ref="B45:K45"/>
    <mergeCell ref="F47:G47"/>
    <mergeCell ref="I52:J52"/>
    <mergeCell ref="F10:G10"/>
    <mergeCell ref="F11:G11"/>
    <mergeCell ref="F12:G12"/>
    <mergeCell ref="F20:G20"/>
    <mergeCell ref="F21:G21"/>
    <mergeCell ref="B15:K15"/>
    <mergeCell ref="B16:K16"/>
    <mergeCell ref="F22:G22"/>
    <mergeCell ref="F23:G23"/>
    <mergeCell ref="C7:K7"/>
    <mergeCell ref="F18:G18"/>
    <mergeCell ref="F37:G37"/>
    <mergeCell ref="F38:G38"/>
    <mergeCell ref="F19:G19"/>
    <mergeCell ref="B26:K26"/>
    <mergeCell ref="B27:K27"/>
    <mergeCell ref="B28:C28"/>
    <mergeCell ref="C29:E29"/>
    <mergeCell ref="F29:H29"/>
    <mergeCell ref="I29:K29"/>
    <mergeCell ref="C32:E32"/>
    <mergeCell ref="F32:H32"/>
    <mergeCell ref="I32:K32"/>
    <mergeCell ref="C33:E33"/>
    <mergeCell ref="F33:H33"/>
    <mergeCell ref="I33:K33"/>
    <mergeCell ref="C30:E30"/>
    <mergeCell ref="F30:H30"/>
    <mergeCell ref="I30:K30"/>
    <mergeCell ref="C31:E31"/>
    <mergeCell ref="F31:H31"/>
    <mergeCell ref="I31:K31"/>
    <mergeCell ref="B9:K9"/>
    <mergeCell ref="G3:H3"/>
    <mergeCell ref="G4:H4"/>
    <mergeCell ref="G5:H5"/>
    <mergeCell ref="G6:H6"/>
    <mergeCell ref="C6:F6"/>
    <mergeCell ref="C5:F5"/>
    <mergeCell ref="C4:F4"/>
    <mergeCell ref="C3:F3"/>
    <mergeCell ref="I3:K6"/>
    <mergeCell ref="B53:K53"/>
    <mergeCell ref="B54:K54"/>
    <mergeCell ref="F39:G39"/>
    <mergeCell ref="F40:G40"/>
    <mergeCell ref="F41:G41"/>
    <mergeCell ref="I43:J43"/>
    <mergeCell ref="B44:K44"/>
    <mergeCell ref="F90:G90"/>
    <mergeCell ref="F91:G91"/>
    <mergeCell ref="I61:J61"/>
    <mergeCell ref="F79:G79"/>
    <mergeCell ref="F80:G80"/>
    <mergeCell ref="F87:G87"/>
    <mergeCell ref="F66:G66"/>
    <mergeCell ref="F67:G67"/>
    <mergeCell ref="F77:G77"/>
    <mergeCell ref="B63:K63"/>
    <mergeCell ref="B64:K64"/>
    <mergeCell ref="F68:G68"/>
    <mergeCell ref="F69:G69"/>
    <mergeCell ref="F70:G70"/>
    <mergeCell ref="I72:J72"/>
    <mergeCell ref="B74:K74"/>
    <mergeCell ref="B75:K75"/>
    <mergeCell ref="I93:J93"/>
    <mergeCell ref="B94:K94"/>
    <mergeCell ref="B95:K95"/>
    <mergeCell ref="I82:J82"/>
    <mergeCell ref="B84:K84"/>
    <mergeCell ref="B85:K85"/>
    <mergeCell ref="F88:G88"/>
    <mergeCell ref="F89:G89"/>
    <mergeCell ref="F102:G102"/>
    <mergeCell ref="F103:G103"/>
    <mergeCell ref="I105:J105"/>
    <mergeCell ref="B107:K107"/>
    <mergeCell ref="B108:K108"/>
    <mergeCell ref="B97:K97"/>
    <mergeCell ref="F98:G98"/>
    <mergeCell ref="F99:G99"/>
    <mergeCell ref="F100:G100"/>
    <mergeCell ref="F101:G101"/>
    <mergeCell ref="F116:G116"/>
    <mergeCell ref="F117:G117"/>
    <mergeCell ref="I119:J119"/>
    <mergeCell ref="B120:K120"/>
    <mergeCell ref="B121:K121"/>
    <mergeCell ref="F111:G111"/>
    <mergeCell ref="F112:G112"/>
    <mergeCell ref="F113:G113"/>
    <mergeCell ref="F114:G114"/>
    <mergeCell ref="F115:G11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91"/>
  <sheetViews>
    <sheetView showOutlineSymbols="0" showWhiteSpace="0" view="pageBreakPreview" zoomScale="80" zoomScaleNormal="100" zoomScaleSheetLayoutView="80" workbookViewId="0">
      <selection activeCell="H688" sqref="H688:I688"/>
    </sheetView>
  </sheetViews>
  <sheetFormatPr defaultRowHeight="14.25" x14ac:dyDescent="0.2"/>
  <cols>
    <col min="1" max="1" width="17" customWidth="1"/>
    <col min="2" max="2" width="12.75" customWidth="1"/>
    <col min="3" max="3" width="13.25" bestFit="1" customWidth="1"/>
    <col min="4" max="4" width="60" bestFit="1" customWidth="1"/>
    <col min="5" max="5" width="17.375" customWidth="1"/>
    <col min="6" max="6" width="17" customWidth="1"/>
    <col min="7" max="9" width="16.5" customWidth="1"/>
    <col min="10" max="10" width="13" bestFit="1" customWidth="1"/>
  </cols>
  <sheetData>
    <row r="1" spans="1:10" ht="34.5" customHeight="1" x14ac:dyDescent="0.2">
      <c r="A1" s="1" t="s">
        <v>5</v>
      </c>
      <c r="B1" s="204" t="str">
        <f>'Memória de Cálculo'!$B$1</f>
        <v>Pavimentação de Vias no Município de Mogeiro - PB</v>
      </c>
      <c r="C1" s="204"/>
      <c r="D1" s="233"/>
      <c r="E1" s="47" t="s">
        <v>6</v>
      </c>
      <c r="F1" s="48" t="s">
        <v>87</v>
      </c>
      <c r="G1" s="224"/>
      <c r="H1" s="225"/>
      <c r="I1" s="226"/>
    </row>
    <row r="2" spans="1:10" ht="32.25" customHeight="1" thickBot="1" x14ac:dyDescent="0.25">
      <c r="A2" s="2" t="s">
        <v>20</v>
      </c>
      <c r="B2" s="203" t="str">
        <f>'Memória de Cálculo'!$B$2</f>
        <v>Diversas Ruas - Bairro Luiz Gonçalves de Lima</v>
      </c>
      <c r="C2" s="203"/>
      <c r="D2" s="234"/>
      <c r="E2" s="49">
        <f>'Memória de Cálculo'!C2</f>
        <v>4858903.29</v>
      </c>
      <c r="F2" s="46">
        <v>4785919</v>
      </c>
      <c r="G2" s="224"/>
      <c r="H2" s="225"/>
      <c r="I2" s="226"/>
    </row>
    <row r="3" spans="1:10" ht="33" customHeight="1" thickBot="1" x14ac:dyDescent="0.25">
      <c r="A3" s="1" t="s">
        <v>7</v>
      </c>
      <c r="B3" s="235" t="str">
        <f>'Memória de Cálculo'!$B$3</f>
        <v>Sinapi - 05/2024 - Paraíba \ Sicro3 - 04/2024 - Paraíba \ DER-PB - abr/jun/2024</v>
      </c>
      <c r="C3" s="236"/>
      <c r="D3" s="237"/>
      <c r="E3" s="50" t="s">
        <v>21</v>
      </c>
      <c r="F3" s="48" t="s">
        <v>88</v>
      </c>
      <c r="G3" s="224"/>
      <c r="H3" s="225"/>
      <c r="I3" s="226"/>
    </row>
    <row r="4" spans="1:10" ht="38.25" customHeight="1" x14ac:dyDescent="0.2">
      <c r="A4" s="11" t="s">
        <v>25</v>
      </c>
      <c r="B4" s="231" t="str">
        <f>'Memória de Cálculo'!$B$4</f>
        <v>Horista: 84,05% Mensalista: 46,32%</v>
      </c>
      <c r="C4" s="232"/>
      <c r="D4" s="232"/>
      <c r="E4" s="52">
        <f>'Memória de Cálculo'!$C$4</f>
        <v>0.25590000000000002</v>
      </c>
      <c r="F4" s="53">
        <f>E2-F2</f>
        <v>72984.290000000037</v>
      </c>
      <c r="G4" s="227" t="str">
        <f>'Memória de Cálculo'!$E$4</f>
        <v>ESTADO DA PARAÍBA
PREFEITURA MUNICIPAL DE MOGEIRO</v>
      </c>
      <c r="H4" s="228"/>
      <c r="I4" s="228"/>
      <c r="J4" s="44"/>
    </row>
    <row r="5" spans="1:10" ht="38.25" customHeight="1" x14ac:dyDescent="0.2">
      <c r="A5" s="3" t="s">
        <v>19</v>
      </c>
      <c r="B5" s="184" t="str">
        <f>'Memória de Cálculo'!B5</f>
        <v>1092874-94</v>
      </c>
      <c r="C5" s="184"/>
      <c r="D5" s="184"/>
      <c r="E5" s="184"/>
      <c r="F5" s="184"/>
      <c r="G5" s="184"/>
      <c r="H5" s="184"/>
      <c r="I5" s="184"/>
    </row>
    <row r="6" spans="1:10" ht="5.25" customHeight="1" thickBot="1" x14ac:dyDescent="0.25">
      <c r="A6" s="21"/>
      <c r="B6" s="22"/>
      <c r="C6" s="22"/>
      <c r="D6" s="22"/>
      <c r="E6" s="22"/>
      <c r="F6" s="22"/>
      <c r="G6" s="54"/>
      <c r="H6" s="45"/>
      <c r="I6" s="45"/>
    </row>
    <row r="7" spans="1:10" ht="19.5" customHeight="1" thickBot="1" x14ac:dyDescent="0.25">
      <c r="A7" s="175" t="s">
        <v>17</v>
      </c>
      <c r="B7" s="229"/>
      <c r="C7" s="229"/>
      <c r="D7" s="229"/>
      <c r="E7" s="229"/>
      <c r="F7" s="229"/>
      <c r="G7" s="229"/>
      <c r="H7" s="229"/>
      <c r="I7" s="230"/>
    </row>
    <row r="8" spans="1:10" ht="5.25" customHeight="1" x14ac:dyDescent="0.25">
      <c r="A8" s="23"/>
      <c r="B8" s="23"/>
      <c r="C8" s="23"/>
      <c r="D8" s="23"/>
      <c r="E8" s="23"/>
      <c r="F8" s="23"/>
      <c r="G8" s="23"/>
      <c r="H8" s="23"/>
      <c r="I8" s="23"/>
    </row>
    <row r="9" spans="1:10" ht="30" customHeight="1" x14ac:dyDescent="0.2">
      <c r="A9" s="24" t="s">
        <v>0</v>
      </c>
      <c r="B9" s="25" t="s">
        <v>16</v>
      </c>
      <c r="C9" s="24" t="s">
        <v>15</v>
      </c>
      <c r="D9" s="24" t="s">
        <v>1</v>
      </c>
      <c r="E9" s="26" t="s">
        <v>2</v>
      </c>
      <c r="F9" s="25" t="s">
        <v>3</v>
      </c>
      <c r="G9" s="25" t="s">
        <v>14</v>
      </c>
      <c r="H9" s="25" t="s">
        <v>13</v>
      </c>
      <c r="I9" s="25" t="s">
        <v>12</v>
      </c>
      <c r="J9" s="6" t="s">
        <v>11</v>
      </c>
    </row>
    <row r="10" spans="1:10" ht="30" customHeight="1" x14ac:dyDescent="0.2">
      <c r="A10" s="149" t="s">
        <v>62</v>
      </c>
      <c r="B10" s="149"/>
      <c r="C10" s="149"/>
      <c r="D10" s="149" t="s">
        <v>390</v>
      </c>
      <c r="E10" s="149"/>
      <c r="F10" s="151"/>
      <c r="G10" s="149"/>
      <c r="H10" s="149"/>
      <c r="I10" s="158">
        <v>303289.28000000003</v>
      </c>
      <c r="J10" s="159">
        <v>6.2419287213267421E-2</v>
      </c>
    </row>
    <row r="11" spans="1:10" ht="30" customHeight="1" x14ac:dyDescent="0.2">
      <c r="A11" s="149" t="s">
        <v>63</v>
      </c>
      <c r="B11" s="149"/>
      <c r="C11" s="149"/>
      <c r="D11" s="149" t="s">
        <v>279</v>
      </c>
      <c r="E11" s="149"/>
      <c r="F11" s="151"/>
      <c r="G11" s="149"/>
      <c r="H11" s="149"/>
      <c r="I11" s="158">
        <v>3274.02</v>
      </c>
      <c r="J11" s="159">
        <v>6.7381872093198215E-4</v>
      </c>
    </row>
    <row r="12" spans="1:10" ht="30" customHeight="1" x14ac:dyDescent="0.2">
      <c r="A12" s="152" t="s">
        <v>297</v>
      </c>
      <c r="B12" s="153" t="s">
        <v>285</v>
      </c>
      <c r="C12" s="152" t="s">
        <v>9</v>
      </c>
      <c r="D12" s="152" t="s">
        <v>272</v>
      </c>
      <c r="E12" s="104" t="s">
        <v>64</v>
      </c>
      <c r="F12" s="153">
        <v>8</v>
      </c>
      <c r="G12" s="156">
        <v>312.24</v>
      </c>
      <c r="H12" s="156">
        <v>392.14</v>
      </c>
      <c r="I12" s="156">
        <v>3137.12</v>
      </c>
      <c r="J12" s="160">
        <v>6.4564363864916523E-4</v>
      </c>
    </row>
    <row r="13" spans="1:10" ht="30" customHeight="1" x14ac:dyDescent="0.2">
      <c r="A13" s="152" t="s">
        <v>298</v>
      </c>
      <c r="B13" s="153" t="s">
        <v>1440</v>
      </c>
      <c r="C13" s="152" t="s">
        <v>10</v>
      </c>
      <c r="D13" s="152" t="s">
        <v>391</v>
      </c>
      <c r="E13" s="104" t="s">
        <v>139</v>
      </c>
      <c r="F13" s="153">
        <v>273.8</v>
      </c>
      <c r="G13" s="156">
        <v>0.4</v>
      </c>
      <c r="H13" s="156">
        <v>0.5</v>
      </c>
      <c r="I13" s="156">
        <v>136.9</v>
      </c>
      <c r="J13" s="160">
        <v>2.8175082282816954E-5</v>
      </c>
    </row>
    <row r="14" spans="1:10" ht="30" customHeight="1" x14ac:dyDescent="0.2">
      <c r="A14" s="149" t="s">
        <v>67</v>
      </c>
      <c r="B14" s="149"/>
      <c r="C14" s="149"/>
      <c r="D14" s="149" t="s">
        <v>274</v>
      </c>
      <c r="E14" s="149"/>
      <c r="F14" s="151"/>
      <c r="G14" s="149"/>
      <c r="H14" s="149"/>
      <c r="I14" s="158">
        <v>360.32</v>
      </c>
      <c r="J14" s="159">
        <v>7.4156651922166572E-5</v>
      </c>
    </row>
    <row r="15" spans="1:10" ht="30" customHeight="1" x14ac:dyDescent="0.2">
      <c r="A15" s="152" t="s">
        <v>299</v>
      </c>
      <c r="B15" s="153" t="s">
        <v>68</v>
      </c>
      <c r="C15" s="152" t="s">
        <v>9</v>
      </c>
      <c r="D15" s="152" t="s">
        <v>69</v>
      </c>
      <c r="E15" s="104" t="s">
        <v>64</v>
      </c>
      <c r="F15" s="153">
        <v>2573.7199999999998</v>
      </c>
      <c r="G15" s="156">
        <v>0.11</v>
      </c>
      <c r="H15" s="156">
        <v>0.14000000000000001</v>
      </c>
      <c r="I15" s="156">
        <v>360.32</v>
      </c>
      <c r="J15" s="160">
        <v>7.4156651922166572E-5</v>
      </c>
    </row>
    <row r="16" spans="1:10" ht="30" customHeight="1" x14ac:dyDescent="0.2">
      <c r="A16" s="149" t="s">
        <v>70</v>
      </c>
      <c r="B16" s="149"/>
      <c r="C16" s="149"/>
      <c r="D16" s="149" t="s">
        <v>275</v>
      </c>
      <c r="E16" s="149"/>
      <c r="F16" s="151"/>
      <c r="G16" s="149"/>
      <c r="H16" s="149"/>
      <c r="I16" s="158">
        <v>264300.43</v>
      </c>
      <c r="J16" s="159">
        <v>5.4395079347216234E-2</v>
      </c>
    </row>
    <row r="17" spans="1:10" ht="52.5" customHeight="1" x14ac:dyDescent="0.2">
      <c r="A17" s="152" t="s">
        <v>300</v>
      </c>
      <c r="B17" s="153" t="s">
        <v>286</v>
      </c>
      <c r="C17" s="152" t="s">
        <v>9</v>
      </c>
      <c r="D17" s="152" t="s">
        <v>1676</v>
      </c>
      <c r="E17" s="104" t="s">
        <v>139</v>
      </c>
      <c r="F17" s="153">
        <v>547.6</v>
      </c>
      <c r="G17" s="156">
        <v>38.479999999999997</v>
      </c>
      <c r="H17" s="156">
        <v>48.33</v>
      </c>
      <c r="I17" s="156">
        <v>26465.51</v>
      </c>
      <c r="J17" s="160">
        <v>5.4468073185296919E-3</v>
      </c>
    </row>
    <row r="18" spans="1:10" ht="30" customHeight="1" x14ac:dyDescent="0.2">
      <c r="A18" s="152" t="s">
        <v>302</v>
      </c>
      <c r="B18" s="153" t="s">
        <v>72</v>
      </c>
      <c r="C18" s="152" t="s">
        <v>9</v>
      </c>
      <c r="D18" s="152" t="s">
        <v>73</v>
      </c>
      <c r="E18" s="104" t="s">
        <v>64</v>
      </c>
      <c r="F18" s="153">
        <v>1916.6</v>
      </c>
      <c r="G18" s="156">
        <v>77.540000000000006</v>
      </c>
      <c r="H18" s="156">
        <v>97.38</v>
      </c>
      <c r="I18" s="156">
        <v>186638.51</v>
      </c>
      <c r="J18" s="160">
        <v>3.8411653589425526E-2</v>
      </c>
    </row>
    <row r="19" spans="1:10" ht="39" customHeight="1" x14ac:dyDescent="0.2">
      <c r="A19" s="152" t="s">
        <v>303</v>
      </c>
      <c r="B19" s="153" t="s">
        <v>370</v>
      </c>
      <c r="C19" s="152" t="s">
        <v>9</v>
      </c>
      <c r="D19" s="152" t="s">
        <v>1677</v>
      </c>
      <c r="E19" s="104" t="s">
        <v>74</v>
      </c>
      <c r="F19" s="153">
        <v>37.71</v>
      </c>
      <c r="G19" s="156">
        <v>702.56</v>
      </c>
      <c r="H19" s="156">
        <v>882.35</v>
      </c>
      <c r="I19" s="156">
        <v>33273.42</v>
      </c>
      <c r="J19" s="160">
        <v>6.8479280228687161E-3</v>
      </c>
    </row>
    <row r="20" spans="1:10" ht="30" customHeight="1" x14ac:dyDescent="0.2">
      <c r="A20" s="152" t="s">
        <v>305</v>
      </c>
      <c r="B20" s="153" t="s">
        <v>352</v>
      </c>
      <c r="C20" s="152" t="s">
        <v>10</v>
      </c>
      <c r="D20" s="152" t="s">
        <v>306</v>
      </c>
      <c r="E20" s="104" t="s">
        <v>307</v>
      </c>
      <c r="F20" s="153">
        <v>8</v>
      </c>
      <c r="G20" s="156">
        <v>468.83</v>
      </c>
      <c r="H20" s="156">
        <v>588.79999999999995</v>
      </c>
      <c r="I20" s="156">
        <v>4710.3999999999996</v>
      </c>
      <c r="J20" s="160">
        <v>9.6943687059883842E-4</v>
      </c>
    </row>
    <row r="21" spans="1:10" ht="30" customHeight="1" x14ac:dyDescent="0.2">
      <c r="A21" s="152" t="s">
        <v>308</v>
      </c>
      <c r="B21" s="153" t="s">
        <v>361</v>
      </c>
      <c r="C21" s="152" t="s">
        <v>10</v>
      </c>
      <c r="D21" s="152" t="s">
        <v>309</v>
      </c>
      <c r="E21" s="104" t="s">
        <v>165</v>
      </c>
      <c r="F21" s="153">
        <v>121.7</v>
      </c>
      <c r="G21" s="156">
        <v>75.790000000000006</v>
      </c>
      <c r="H21" s="156">
        <v>95.18</v>
      </c>
      <c r="I21" s="156">
        <v>11583.41</v>
      </c>
      <c r="J21" s="160">
        <v>2.3839556600847678E-3</v>
      </c>
    </row>
    <row r="22" spans="1:10" ht="30" customHeight="1" x14ac:dyDescent="0.2">
      <c r="A22" s="152" t="s">
        <v>310</v>
      </c>
      <c r="B22" s="153" t="s">
        <v>164</v>
      </c>
      <c r="C22" s="152" t="s">
        <v>10</v>
      </c>
      <c r="D22" s="152" t="s">
        <v>75</v>
      </c>
      <c r="E22" s="104" t="s">
        <v>165</v>
      </c>
      <c r="F22" s="153">
        <v>1916.6</v>
      </c>
      <c r="G22" s="156">
        <v>0.56000000000000005</v>
      </c>
      <c r="H22" s="156">
        <v>0.7</v>
      </c>
      <c r="I22" s="156">
        <v>1341.62</v>
      </c>
      <c r="J22" s="160">
        <v>2.7611580637160611E-4</v>
      </c>
    </row>
    <row r="23" spans="1:10" ht="30" customHeight="1" x14ac:dyDescent="0.2">
      <c r="A23" s="152" t="s">
        <v>311</v>
      </c>
      <c r="B23" s="153" t="s">
        <v>141</v>
      </c>
      <c r="C23" s="152" t="s">
        <v>10</v>
      </c>
      <c r="D23" s="152" t="s">
        <v>140</v>
      </c>
      <c r="E23" s="104" t="s">
        <v>139</v>
      </c>
      <c r="F23" s="153">
        <v>7</v>
      </c>
      <c r="G23" s="156">
        <v>32.71</v>
      </c>
      <c r="H23" s="156">
        <v>41.08</v>
      </c>
      <c r="I23" s="156">
        <v>287.56</v>
      </c>
      <c r="J23" s="160">
        <v>5.9182079337084317E-5</v>
      </c>
    </row>
    <row r="24" spans="1:10" ht="30" customHeight="1" x14ac:dyDescent="0.2">
      <c r="A24" s="149" t="s">
        <v>76</v>
      </c>
      <c r="B24" s="149"/>
      <c r="C24" s="149"/>
      <c r="D24" s="149" t="s">
        <v>277</v>
      </c>
      <c r="E24" s="149"/>
      <c r="F24" s="151"/>
      <c r="G24" s="149"/>
      <c r="H24" s="149"/>
      <c r="I24" s="158">
        <v>2262.62</v>
      </c>
      <c r="J24" s="159">
        <v>4.6566475291999482E-4</v>
      </c>
    </row>
    <row r="25" spans="1:10" ht="30" customHeight="1" x14ac:dyDescent="0.2">
      <c r="A25" s="152" t="s">
        <v>312</v>
      </c>
      <c r="B25" s="153" t="s">
        <v>77</v>
      </c>
      <c r="C25" s="152" t="s">
        <v>9</v>
      </c>
      <c r="D25" s="152" t="s">
        <v>78</v>
      </c>
      <c r="E25" s="104" t="s">
        <v>139</v>
      </c>
      <c r="F25" s="153">
        <v>547.6</v>
      </c>
      <c r="G25" s="156">
        <v>1.33</v>
      </c>
      <c r="H25" s="156">
        <v>1.67</v>
      </c>
      <c r="I25" s="156">
        <v>914.49</v>
      </c>
      <c r="J25" s="160">
        <v>1.8820913803369813E-4</v>
      </c>
    </row>
    <row r="26" spans="1:10" ht="30" customHeight="1" x14ac:dyDescent="0.2">
      <c r="A26" s="152" t="s">
        <v>313</v>
      </c>
      <c r="B26" s="153" t="s">
        <v>79</v>
      </c>
      <c r="C26" s="152" t="s">
        <v>10</v>
      </c>
      <c r="D26" s="152" t="s">
        <v>80</v>
      </c>
      <c r="E26" s="104" t="s">
        <v>81</v>
      </c>
      <c r="F26" s="153">
        <v>2</v>
      </c>
      <c r="G26" s="156">
        <v>89.5</v>
      </c>
      <c r="H26" s="156">
        <v>112.4</v>
      </c>
      <c r="I26" s="156">
        <v>224.8</v>
      </c>
      <c r="J26" s="160">
        <v>4.6265584347532877E-5</v>
      </c>
    </row>
    <row r="27" spans="1:10" ht="30" customHeight="1" x14ac:dyDescent="0.2">
      <c r="A27" s="152" t="s">
        <v>314</v>
      </c>
      <c r="B27" s="153" t="s">
        <v>82</v>
      </c>
      <c r="C27" s="152" t="s">
        <v>83</v>
      </c>
      <c r="D27" s="152" t="s">
        <v>1679</v>
      </c>
      <c r="E27" s="104" t="s">
        <v>64</v>
      </c>
      <c r="F27" s="153">
        <v>1.02</v>
      </c>
      <c r="G27" s="156">
        <v>457.46</v>
      </c>
      <c r="H27" s="156">
        <v>574.52</v>
      </c>
      <c r="I27" s="156">
        <v>586.01</v>
      </c>
      <c r="J27" s="160">
        <v>1.2060540517570169E-4</v>
      </c>
    </row>
    <row r="28" spans="1:10" ht="30" customHeight="1" x14ac:dyDescent="0.2">
      <c r="A28" s="152" t="s">
        <v>317</v>
      </c>
      <c r="B28" s="153" t="s">
        <v>84</v>
      </c>
      <c r="C28" s="152" t="s">
        <v>83</v>
      </c>
      <c r="D28" s="152" t="s">
        <v>1680</v>
      </c>
      <c r="E28" s="104" t="s">
        <v>379</v>
      </c>
      <c r="F28" s="153">
        <v>4</v>
      </c>
      <c r="G28" s="156">
        <v>106.96</v>
      </c>
      <c r="H28" s="156">
        <v>134.33000000000001</v>
      </c>
      <c r="I28" s="156">
        <v>537.32000000000005</v>
      </c>
      <c r="J28" s="160">
        <v>1.1058462536306213E-4</v>
      </c>
    </row>
    <row r="29" spans="1:10" ht="30" customHeight="1" x14ac:dyDescent="0.2">
      <c r="A29" s="149" t="s">
        <v>405</v>
      </c>
      <c r="B29" s="149"/>
      <c r="C29" s="149"/>
      <c r="D29" s="149" t="s">
        <v>406</v>
      </c>
      <c r="E29" s="149"/>
      <c r="F29" s="151"/>
      <c r="G29" s="149"/>
      <c r="H29" s="149"/>
      <c r="I29" s="158">
        <v>33091.89</v>
      </c>
      <c r="J29" s="159">
        <v>6.8105677402770454E-3</v>
      </c>
    </row>
    <row r="30" spans="1:10" ht="30" customHeight="1" x14ac:dyDescent="0.2">
      <c r="A30" s="152" t="s">
        <v>407</v>
      </c>
      <c r="B30" s="153" t="s">
        <v>1464</v>
      </c>
      <c r="C30" s="152" t="s">
        <v>9</v>
      </c>
      <c r="D30" s="152" t="s">
        <v>408</v>
      </c>
      <c r="E30" s="104" t="s">
        <v>139</v>
      </c>
      <c r="F30" s="153">
        <v>50.74</v>
      </c>
      <c r="G30" s="156">
        <v>7.17</v>
      </c>
      <c r="H30" s="156">
        <v>9</v>
      </c>
      <c r="I30" s="156">
        <v>456.66</v>
      </c>
      <c r="J30" s="160">
        <v>9.3984171477510509E-5</v>
      </c>
    </row>
    <row r="31" spans="1:10" ht="39.75" customHeight="1" x14ac:dyDescent="0.2">
      <c r="A31" s="152" t="s">
        <v>411</v>
      </c>
      <c r="B31" s="153" t="s">
        <v>1465</v>
      </c>
      <c r="C31" s="152" t="s">
        <v>9</v>
      </c>
      <c r="D31" s="152" t="s">
        <v>412</v>
      </c>
      <c r="E31" s="104" t="s">
        <v>74</v>
      </c>
      <c r="F31" s="153">
        <v>95.18</v>
      </c>
      <c r="G31" s="156">
        <v>5.76</v>
      </c>
      <c r="H31" s="156">
        <v>7.23</v>
      </c>
      <c r="I31" s="156">
        <v>688.15</v>
      </c>
      <c r="J31" s="160">
        <v>1.4162660973645352E-4</v>
      </c>
    </row>
    <row r="32" spans="1:10" ht="30" customHeight="1" x14ac:dyDescent="0.2">
      <c r="A32" s="152" t="s">
        <v>413</v>
      </c>
      <c r="B32" s="153" t="s">
        <v>1466</v>
      </c>
      <c r="C32" s="152" t="s">
        <v>9</v>
      </c>
      <c r="D32" s="152" t="s">
        <v>414</v>
      </c>
      <c r="E32" s="104" t="s">
        <v>64</v>
      </c>
      <c r="F32" s="153">
        <v>152.22</v>
      </c>
      <c r="G32" s="156">
        <v>18.62</v>
      </c>
      <c r="H32" s="156">
        <v>23.38</v>
      </c>
      <c r="I32" s="156">
        <v>3558.9</v>
      </c>
      <c r="J32" s="160">
        <v>7.3244923547346422E-4</v>
      </c>
    </row>
    <row r="33" spans="1:10" ht="37.5" customHeight="1" x14ac:dyDescent="0.2">
      <c r="A33" s="152" t="s">
        <v>417</v>
      </c>
      <c r="B33" s="153" t="s">
        <v>1467</v>
      </c>
      <c r="C33" s="152" t="s">
        <v>9</v>
      </c>
      <c r="D33" s="152" t="s">
        <v>418</v>
      </c>
      <c r="E33" s="104" t="s">
        <v>108</v>
      </c>
      <c r="F33" s="153">
        <v>2</v>
      </c>
      <c r="G33" s="156">
        <v>1558.63</v>
      </c>
      <c r="H33" s="156">
        <v>1957.48</v>
      </c>
      <c r="I33" s="156">
        <v>3914.96</v>
      </c>
      <c r="J33" s="160">
        <v>8.0572914633993467E-4</v>
      </c>
    </row>
    <row r="34" spans="1:10" ht="30" customHeight="1" x14ac:dyDescent="0.2">
      <c r="A34" s="152" t="s">
        <v>421</v>
      </c>
      <c r="B34" s="153" t="s">
        <v>1468</v>
      </c>
      <c r="C34" s="152" t="s">
        <v>9</v>
      </c>
      <c r="D34" s="152" t="s">
        <v>422</v>
      </c>
      <c r="E34" s="104" t="s">
        <v>108</v>
      </c>
      <c r="F34" s="153">
        <v>2</v>
      </c>
      <c r="G34" s="156">
        <v>735.41</v>
      </c>
      <c r="H34" s="156">
        <v>923.6</v>
      </c>
      <c r="I34" s="156">
        <v>1847.2</v>
      </c>
      <c r="J34" s="160">
        <v>3.8016809344645344E-4</v>
      </c>
    </row>
    <row r="35" spans="1:10" ht="30" customHeight="1" x14ac:dyDescent="0.2">
      <c r="A35" s="152" t="s">
        <v>424</v>
      </c>
      <c r="B35" s="153" t="s">
        <v>1528</v>
      </c>
      <c r="C35" s="152" t="s">
        <v>9</v>
      </c>
      <c r="D35" s="152" t="s">
        <v>1490</v>
      </c>
      <c r="E35" s="104" t="s">
        <v>139</v>
      </c>
      <c r="F35" s="153">
        <v>0.66</v>
      </c>
      <c r="G35" s="156">
        <v>715.25</v>
      </c>
      <c r="H35" s="156">
        <v>898.28</v>
      </c>
      <c r="I35" s="156">
        <v>592.86</v>
      </c>
      <c r="J35" s="160">
        <v>1.2201518832864031E-4</v>
      </c>
    </row>
    <row r="36" spans="1:10" ht="30" customHeight="1" x14ac:dyDescent="0.2">
      <c r="A36" s="152" t="s">
        <v>427</v>
      </c>
      <c r="B36" s="153" t="s">
        <v>1469</v>
      </c>
      <c r="C36" s="152" t="s">
        <v>9</v>
      </c>
      <c r="D36" s="152" t="s">
        <v>425</v>
      </c>
      <c r="E36" s="104" t="s">
        <v>108</v>
      </c>
      <c r="F36" s="153">
        <v>2</v>
      </c>
      <c r="G36" s="156">
        <v>1138.83</v>
      </c>
      <c r="H36" s="156">
        <v>1430.26</v>
      </c>
      <c r="I36" s="156">
        <v>2860.52</v>
      </c>
      <c r="J36" s="160">
        <v>5.8871721235678265E-4</v>
      </c>
    </row>
    <row r="37" spans="1:10" ht="30" customHeight="1" x14ac:dyDescent="0.2">
      <c r="A37" s="152" t="s">
        <v>431</v>
      </c>
      <c r="B37" s="153" t="s">
        <v>1444</v>
      </c>
      <c r="C37" s="152" t="s">
        <v>10</v>
      </c>
      <c r="D37" s="152" t="s">
        <v>428</v>
      </c>
      <c r="E37" s="104" t="s">
        <v>74</v>
      </c>
      <c r="F37" s="153">
        <v>4.6100000000000003</v>
      </c>
      <c r="G37" s="156">
        <v>151.71</v>
      </c>
      <c r="H37" s="156">
        <v>190.53</v>
      </c>
      <c r="I37" s="156">
        <v>878.34</v>
      </c>
      <c r="J37" s="160">
        <v>1.8076918752585422E-4</v>
      </c>
    </row>
    <row r="38" spans="1:10" ht="51.75" customHeight="1" x14ac:dyDescent="0.2">
      <c r="A38" s="152" t="s">
        <v>434</v>
      </c>
      <c r="B38" s="153" t="s">
        <v>1470</v>
      </c>
      <c r="C38" s="152" t="s">
        <v>9</v>
      </c>
      <c r="D38" s="152" t="s">
        <v>432</v>
      </c>
      <c r="E38" s="104" t="s">
        <v>139</v>
      </c>
      <c r="F38" s="153">
        <v>8</v>
      </c>
      <c r="G38" s="156">
        <v>103.76</v>
      </c>
      <c r="H38" s="156">
        <v>130.31</v>
      </c>
      <c r="I38" s="156">
        <v>1042.48</v>
      </c>
      <c r="J38" s="160">
        <v>2.1455047317889712E-4</v>
      </c>
    </row>
    <row r="39" spans="1:10" ht="53.25" customHeight="1" x14ac:dyDescent="0.2">
      <c r="A39" s="152" t="s">
        <v>438</v>
      </c>
      <c r="B39" s="153" t="s">
        <v>1471</v>
      </c>
      <c r="C39" s="152" t="s">
        <v>9</v>
      </c>
      <c r="D39" s="152" t="s">
        <v>435</v>
      </c>
      <c r="E39" s="104" t="s">
        <v>139</v>
      </c>
      <c r="F39" s="153">
        <v>42.75</v>
      </c>
      <c r="G39" s="156">
        <v>297.10000000000002</v>
      </c>
      <c r="H39" s="156">
        <v>373.13</v>
      </c>
      <c r="I39" s="156">
        <v>15951.31</v>
      </c>
      <c r="J39" s="160">
        <v>3.2829033730366755E-3</v>
      </c>
    </row>
    <row r="40" spans="1:10" ht="51.75" customHeight="1" x14ac:dyDescent="0.2">
      <c r="A40" s="152" t="s">
        <v>1493</v>
      </c>
      <c r="B40" s="153" t="s">
        <v>1472</v>
      </c>
      <c r="C40" s="152" t="s">
        <v>9</v>
      </c>
      <c r="D40" s="152" t="s">
        <v>439</v>
      </c>
      <c r="E40" s="104" t="s">
        <v>74</v>
      </c>
      <c r="F40" s="153">
        <v>71.3</v>
      </c>
      <c r="G40" s="156">
        <v>14.52</v>
      </c>
      <c r="H40" s="156">
        <v>18.239999999999998</v>
      </c>
      <c r="I40" s="156">
        <v>1300.51</v>
      </c>
      <c r="J40" s="160">
        <v>2.6765504937637891E-4</v>
      </c>
    </row>
    <row r="41" spans="1:10" ht="30" customHeight="1" x14ac:dyDescent="0.2">
      <c r="A41" s="149" t="s">
        <v>145</v>
      </c>
      <c r="B41" s="149"/>
      <c r="C41" s="149"/>
      <c r="D41" s="149" t="s">
        <v>442</v>
      </c>
      <c r="E41" s="149"/>
      <c r="F41" s="151"/>
      <c r="G41" s="149"/>
      <c r="H41" s="149"/>
      <c r="I41" s="158">
        <v>247449.26</v>
      </c>
      <c r="J41" s="159">
        <v>5.0926977803668116E-2</v>
      </c>
    </row>
    <row r="42" spans="1:10" ht="30" customHeight="1" x14ac:dyDescent="0.2">
      <c r="A42" s="149" t="s">
        <v>320</v>
      </c>
      <c r="B42" s="149"/>
      <c r="C42" s="149"/>
      <c r="D42" s="149" t="s">
        <v>279</v>
      </c>
      <c r="E42" s="149"/>
      <c r="F42" s="151"/>
      <c r="G42" s="149"/>
      <c r="H42" s="149"/>
      <c r="I42" s="158">
        <v>79.55</v>
      </c>
      <c r="J42" s="159">
        <v>1.6372007272447688E-5</v>
      </c>
    </row>
    <row r="43" spans="1:10" ht="30" customHeight="1" x14ac:dyDescent="0.2">
      <c r="A43" s="152" t="s">
        <v>443</v>
      </c>
      <c r="B43" s="153" t="s">
        <v>1440</v>
      </c>
      <c r="C43" s="152" t="s">
        <v>10</v>
      </c>
      <c r="D43" s="152" t="s">
        <v>391</v>
      </c>
      <c r="E43" s="104" t="s">
        <v>139</v>
      </c>
      <c r="F43" s="153">
        <v>159.1</v>
      </c>
      <c r="G43" s="156">
        <v>0.4</v>
      </c>
      <c r="H43" s="156">
        <v>0.5</v>
      </c>
      <c r="I43" s="156">
        <v>79.55</v>
      </c>
      <c r="J43" s="160">
        <v>1.6372007272447688E-5</v>
      </c>
    </row>
    <row r="44" spans="1:10" ht="30" customHeight="1" x14ac:dyDescent="0.2">
      <c r="A44" s="149" t="s">
        <v>321</v>
      </c>
      <c r="B44" s="149"/>
      <c r="C44" s="149"/>
      <c r="D44" s="149" t="s">
        <v>274</v>
      </c>
      <c r="E44" s="149"/>
      <c r="F44" s="151"/>
      <c r="G44" s="149"/>
      <c r="H44" s="149"/>
      <c r="I44" s="158">
        <v>578.59</v>
      </c>
      <c r="J44" s="159">
        <v>1.1907831159981782E-4</v>
      </c>
    </row>
    <row r="45" spans="1:10" ht="30" customHeight="1" x14ac:dyDescent="0.2">
      <c r="A45" s="152" t="s">
        <v>322</v>
      </c>
      <c r="B45" s="153" t="s">
        <v>68</v>
      </c>
      <c r="C45" s="152" t="s">
        <v>9</v>
      </c>
      <c r="D45" s="152" t="s">
        <v>69</v>
      </c>
      <c r="E45" s="104" t="s">
        <v>64</v>
      </c>
      <c r="F45" s="153">
        <v>1474.18</v>
      </c>
      <c r="G45" s="156">
        <v>0.11</v>
      </c>
      <c r="H45" s="156">
        <v>0.14000000000000001</v>
      </c>
      <c r="I45" s="156">
        <v>206.39</v>
      </c>
      <c r="J45" s="160">
        <v>4.2476663494160632E-5</v>
      </c>
    </row>
    <row r="46" spans="1:10" ht="30" customHeight="1" x14ac:dyDescent="0.2">
      <c r="A46" s="152" t="s">
        <v>323</v>
      </c>
      <c r="B46" s="153" t="s">
        <v>384</v>
      </c>
      <c r="C46" s="152" t="s">
        <v>9</v>
      </c>
      <c r="D46" s="152" t="s">
        <v>380</v>
      </c>
      <c r="E46" s="104" t="s">
        <v>74</v>
      </c>
      <c r="F46" s="153">
        <v>1.84</v>
      </c>
      <c r="G46" s="156">
        <v>161.06</v>
      </c>
      <c r="H46" s="156">
        <v>202.28</v>
      </c>
      <c r="I46" s="156">
        <v>372.2</v>
      </c>
      <c r="J46" s="160">
        <v>7.6601648105657189E-5</v>
      </c>
    </row>
    <row r="47" spans="1:10" ht="30" customHeight="1" x14ac:dyDescent="0.2">
      <c r="A47" s="149" t="s">
        <v>324</v>
      </c>
      <c r="B47" s="149"/>
      <c r="C47" s="149"/>
      <c r="D47" s="149" t="s">
        <v>275</v>
      </c>
      <c r="E47" s="149"/>
      <c r="F47" s="151"/>
      <c r="G47" s="149"/>
      <c r="H47" s="149"/>
      <c r="I47" s="158">
        <v>151614.13</v>
      </c>
      <c r="J47" s="159">
        <v>3.1203364411889745E-2</v>
      </c>
    </row>
    <row r="48" spans="1:10" ht="53.25" customHeight="1" x14ac:dyDescent="0.2">
      <c r="A48" s="152" t="s">
        <v>325</v>
      </c>
      <c r="B48" s="153" t="s">
        <v>286</v>
      </c>
      <c r="C48" s="152" t="s">
        <v>9</v>
      </c>
      <c r="D48" s="152" t="s">
        <v>301</v>
      </c>
      <c r="E48" s="104" t="s">
        <v>139</v>
      </c>
      <c r="F48" s="153">
        <v>300.39999999999998</v>
      </c>
      <c r="G48" s="156">
        <v>38.479999999999997</v>
      </c>
      <c r="H48" s="156">
        <v>48.33</v>
      </c>
      <c r="I48" s="156">
        <v>14518.33</v>
      </c>
      <c r="J48" s="160">
        <v>2.9879849697522997E-3</v>
      </c>
    </row>
    <row r="49" spans="1:10" ht="30" customHeight="1" x14ac:dyDescent="0.2">
      <c r="A49" s="152" t="s">
        <v>326</v>
      </c>
      <c r="B49" s="153" t="s">
        <v>72</v>
      </c>
      <c r="C49" s="152" t="s">
        <v>9</v>
      </c>
      <c r="D49" s="152" t="s">
        <v>73</v>
      </c>
      <c r="E49" s="104" t="s">
        <v>64</v>
      </c>
      <c r="F49" s="153">
        <v>1113.7</v>
      </c>
      <c r="G49" s="156">
        <v>77.540000000000006</v>
      </c>
      <c r="H49" s="156">
        <v>97.38</v>
      </c>
      <c r="I49" s="156">
        <v>108452.11</v>
      </c>
      <c r="J49" s="160">
        <v>2.232028577790442E-2</v>
      </c>
    </row>
    <row r="50" spans="1:10" ht="39.75" customHeight="1" x14ac:dyDescent="0.2">
      <c r="A50" s="152" t="s">
        <v>327</v>
      </c>
      <c r="B50" s="153" t="s">
        <v>370</v>
      </c>
      <c r="C50" s="152" t="s">
        <v>9</v>
      </c>
      <c r="D50" s="152" t="s">
        <v>304</v>
      </c>
      <c r="E50" s="104" t="s">
        <v>74</v>
      </c>
      <c r="F50" s="153">
        <v>19.32</v>
      </c>
      <c r="G50" s="156">
        <v>702.56</v>
      </c>
      <c r="H50" s="156">
        <v>882.35</v>
      </c>
      <c r="I50" s="156">
        <v>17047</v>
      </c>
      <c r="J50" s="160">
        <v>3.5084048771013921E-3</v>
      </c>
    </row>
    <row r="51" spans="1:10" ht="30" customHeight="1" x14ac:dyDescent="0.2">
      <c r="A51" s="152" t="s">
        <v>328</v>
      </c>
      <c r="B51" s="153" t="s">
        <v>352</v>
      </c>
      <c r="C51" s="152" t="s">
        <v>10</v>
      </c>
      <c r="D51" s="152" t="s">
        <v>306</v>
      </c>
      <c r="E51" s="104" t="s">
        <v>307</v>
      </c>
      <c r="F51" s="153">
        <v>7</v>
      </c>
      <c r="G51" s="156">
        <v>468.83</v>
      </c>
      <c r="H51" s="156">
        <v>588.79999999999995</v>
      </c>
      <c r="I51" s="156">
        <v>4121.6000000000004</v>
      </c>
      <c r="J51" s="160">
        <v>8.4825726177398361E-4</v>
      </c>
    </row>
    <row r="52" spans="1:10" ht="30" customHeight="1" x14ac:dyDescent="0.2">
      <c r="A52" s="152" t="s">
        <v>329</v>
      </c>
      <c r="B52" s="153" t="s">
        <v>361</v>
      </c>
      <c r="C52" s="152" t="s">
        <v>10</v>
      </c>
      <c r="D52" s="152" t="s">
        <v>309</v>
      </c>
      <c r="E52" s="104" t="s">
        <v>165</v>
      </c>
      <c r="F52" s="153">
        <v>61.8</v>
      </c>
      <c r="G52" s="156">
        <v>75.790000000000006</v>
      </c>
      <c r="H52" s="156">
        <v>95.18</v>
      </c>
      <c r="I52" s="156">
        <v>5882.12</v>
      </c>
      <c r="J52" s="160">
        <v>1.2105859386223759E-3</v>
      </c>
    </row>
    <row r="53" spans="1:10" ht="30" customHeight="1" x14ac:dyDescent="0.2">
      <c r="A53" s="152" t="s">
        <v>330</v>
      </c>
      <c r="B53" s="153" t="s">
        <v>164</v>
      </c>
      <c r="C53" s="152" t="s">
        <v>10</v>
      </c>
      <c r="D53" s="152" t="s">
        <v>75</v>
      </c>
      <c r="E53" s="104" t="s">
        <v>165</v>
      </c>
      <c r="F53" s="153">
        <v>1113.7</v>
      </c>
      <c r="G53" s="156">
        <v>0.56000000000000005</v>
      </c>
      <c r="H53" s="156">
        <v>0.7</v>
      </c>
      <c r="I53" s="156">
        <v>779.59</v>
      </c>
      <c r="J53" s="160">
        <v>1.6044567126998735E-4</v>
      </c>
    </row>
    <row r="54" spans="1:10" ht="30" customHeight="1" x14ac:dyDescent="0.2">
      <c r="A54" s="152" t="s">
        <v>331</v>
      </c>
      <c r="B54" s="153" t="s">
        <v>141</v>
      </c>
      <c r="C54" s="152" t="s">
        <v>10</v>
      </c>
      <c r="D54" s="152" t="s">
        <v>140</v>
      </c>
      <c r="E54" s="104" t="s">
        <v>139</v>
      </c>
      <c r="F54" s="153">
        <v>19.8</v>
      </c>
      <c r="G54" s="156">
        <v>32.71</v>
      </c>
      <c r="H54" s="156">
        <v>41.08</v>
      </c>
      <c r="I54" s="156">
        <v>813.38</v>
      </c>
      <c r="J54" s="160">
        <v>1.67399915465286E-4</v>
      </c>
    </row>
    <row r="55" spans="1:10" ht="30" customHeight="1" x14ac:dyDescent="0.2">
      <c r="A55" s="149" t="s">
        <v>332</v>
      </c>
      <c r="B55" s="149"/>
      <c r="C55" s="149"/>
      <c r="D55" s="149" t="s">
        <v>277</v>
      </c>
      <c r="E55" s="149"/>
      <c r="F55" s="151"/>
      <c r="G55" s="149"/>
      <c r="H55" s="149"/>
      <c r="I55" s="158">
        <v>2796.39</v>
      </c>
      <c r="J55" s="159">
        <v>5.7551876073664351E-4</v>
      </c>
    </row>
    <row r="56" spans="1:10" ht="30" customHeight="1" x14ac:dyDescent="0.2">
      <c r="A56" s="152" t="s">
        <v>333</v>
      </c>
      <c r="B56" s="153" t="s">
        <v>77</v>
      </c>
      <c r="C56" s="152" t="s">
        <v>9</v>
      </c>
      <c r="D56" s="152" t="s">
        <v>78</v>
      </c>
      <c r="E56" s="104" t="s">
        <v>139</v>
      </c>
      <c r="F56" s="153">
        <v>300.39999999999998</v>
      </c>
      <c r="G56" s="156">
        <v>1.33</v>
      </c>
      <c r="H56" s="156">
        <v>1.67</v>
      </c>
      <c r="I56" s="156">
        <v>501.67</v>
      </c>
      <c r="J56" s="160">
        <v>1.0324757873499474E-4</v>
      </c>
    </row>
    <row r="57" spans="1:10" ht="30" customHeight="1" x14ac:dyDescent="0.2">
      <c r="A57" s="152" t="s">
        <v>334</v>
      </c>
      <c r="B57" s="153" t="s">
        <v>79</v>
      </c>
      <c r="C57" s="152" t="s">
        <v>10</v>
      </c>
      <c r="D57" s="152" t="s">
        <v>80</v>
      </c>
      <c r="E57" s="104" t="s">
        <v>81</v>
      </c>
      <c r="F57" s="153">
        <v>2</v>
      </c>
      <c r="G57" s="156">
        <v>89.5</v>
      </c>
      <c r="H57" s="156">
        <v>112.4</v>
      </c>
      <c r="I57" s="156">
        <v>224.8</v>
      </c>
      <c r="J57" s="160">
        <v>4.6265584347532877E-5</v>
      </c>
    </row>
    <row r="58" spans="1:10" ht="30" customHeight="1" x14ac:dyDescent="0.2">
      <c r="A58" s="152" t="s">
        <v>335</v>
      </c>
      <c r="B58" s="153" t="s">
        <v>82</v>
      </c>
      <c r="C58" s="152" t="s">
        <v>83</v>
      </c>
      <c r="D58" s="152" t="s">
        <v>315</v>
      </c>
      <c r="E58" s="104" t="s">
        <v>64</v>
      </c>
      <c r="F58" s="153">
        <v>2.2000000000000002</v>
      </c>
      <c r="G58" s="156">
        <v>457.46</v>
      </c>
      <c r="H58" s="156">
        <v>574.52</v>
      </c>
      <c r="I58" s="156">
        <v>1263.94</v>
      </c>
      <c r="J58" s="160">
        <v>2.601286596095227E-4</v>
      </c>
    </row>
    <row r="59" spans="1:10" ht="30" customHeight="1" x14ac:dyDescent="0.2">
      <c r="A59" s="152" t="s">
        <v>336</v>
      </c>
      <c r="B59" s="153" t="s">
        <v>84</v>
      </c>
      <c r="C59" s="152" t="s">
        <v>83</v>
      </c>
      <c r="D59" s="152" t="s">
        <v>318</v>
      </c>
      <c r="E59" s="104" t="s">
        <v>379</v>
      </c>
      <c r="F59" s="153">
        <v>6</v>
      </c>
      <c r="G59" s="156">
        <v>106.96</v>
      </c>
      <c r="H59" s="156">
        <v>134.33000000000001</v>
      </c>
      <c r="I59" s="156">
        <v>805.98</v>
      </c>
      <c r="J59" s="160">
        <v>1.658769380445932E-4</v>
      </c>
    </row>
    <row r="60" spans="1:10" ht="30" customHeight="1" x14ac:dyDescent="0.2">
      <c r="A60" s="149" t="s">
        <v>465</v>
      </c>
      <c r="B60" s="149"/>
      <c r="C60" s="149"/>
      <c r="D60" s="149" t="s">
        <v>406</v>
      </c>
      <c r="E60" s="149"/>
      <c r="F60" s="151"/>
      <c r="G60" s="149"/>
      <c r="H60" s="149"/>
      <c r="I60" s="158">
        <v>92380.6</v>
      </c>
      <c r="J60" s="159">
        <v>1.9012644312169466E-2</v>
      </c>
    </row>
    <row r="61" spans="1:10" ht="30" customHeight="1" x14ac:dyDescent="0.2">
      <c r="A61" s="152" t="s">
        <v>466</v>
      </c>
      <c r="B61" s="153" t="s">
        <v>1464</v>
      </c>
      <c r="C61" s="152" t="s">
        <v>9</v>
      </c>
      <c r="D61" s="152" t="s">
        <v>408</v>
      </c>
      <c r="E61" s="104" t="s">
        <v>139</v>
      </c>
      <c r="F61" s="153">
        <v>148.81</v>
      </c>
      <c r="G61" s="156">
        <v>7.17</v>
      </c>
      <c r="H61" s="156">
        <v>9</v>
      </c>
      <c r="I61" s="156">
        <v>1339.29</v>
      </c>
      <c r="J61" s="160">
        <v>2.7563627429184743E-4</v>
      </c>
    </row>
    <row r="62" spans="1:10" ht="64.5" customHeight="1" x14ac:dyDescent="0.2">
      <c r="A62" s="152" t="s">
        <v>469</v>
      </c>
      <c r="B62" s="153" t="s">
        <v>1465</v>
      </c>
      <c r="C62" s="152" t="s">
        <v>9</v>
      </c>
      <c r="D62" s="152" t="s">
        <v>412</v>
      </c>
      <c r="E62" s="104" t="s">
        <v>74</v>
      </c>
      <c r="F62" s="153">
        <v>281.05</v>
      </c>
      <c r="G62" s="156">
        <v>5.76</v>
      </c>
      <c r="H62" s="156">
        <v>7.23</v>
      </c>
      <c r="I62" s="156">
        <v>2031.99</v>
      </c>
      <c r="J62" s="160">
        <v>4.1819930933426747E-4</v>
      </c>
    </row>
    <row r="63" spans="1:10" ht="28.5" customHeight="1" x14ac:dyDescent="0.2">
      <c r="A63" s="152" t="s">
        <v>470</v>
      </c>
      <c r="B63" s="153" t="s">
        <v>1466</v>
      </c>
      <c r="C63" s="152" t="s">
        <v>9</v>
      </c>
      <c r="D63" s="152" t="s">
        <v>414</v>
      </c>
      <c r="E63" s="104" t="s">
        <v>64</v>
      </c>
      <c r="F63" s="153">
        <v>446.43</v>
      </c>
      <c r="G63" s="156">
        <v>18.62</v>
      </c>
      <c r="H63" s="156">
        <v>23.38</v>
      </c>
      <c r="I63" s="156">
        <v>10437.530000000001</v>
      </c>
      <c r="J63" s="160">
        <v>2.1481246645680819E-3</v>
      </c>
    </row>
    <row r="64" spans="1:10" ht="28.5" customHeight="1" x14ac:dyDescent="0.2">
      <c r="A64" s="152" t="s">
        <v>473</v>
      </c>
      <c r="B64" s="153" t="s">
        <v>1467</v>
      </c>
      <c r="C64" s="152" t="s">
        <v>9</v>
      </c>
      <c r="D64" s="152" t="s">
        <v>418</v>
      </c>
      <c r="E64" s="104" t="s">
        <v>108</v>
      </c>
      <c r="F64" s="153">
        <v>4</v>
      </c>
      <c r="G64" s="156">
        <v>1558.63</v>
      </c>
      <c r="H64" s="156">
        <v>1957.48</v>
      </c>
      <c r="I64" s="156">
        <v>7829.92</v>
      </c>
      <c r="J64" s="160">
        <v>1.6114582926798693E-3</v>
      </c>
    </row>
    <row r="65" spans="1:10" ht="29.25" customHeight="1" x14ac:dyDescent="0.2">
      <c r="A65" s="152" t="s">
        <v>475</v>
      </c>
      <c r="B65" s="153" t="s">
        <v>1468</v>
      </c>
      <c r="C65" s="152" t="s">
        <v>9</v>
      </c>
      <c r="D65" s="152" t="s">
        <v>422</v>
      </c>
      <c r="E65" s="104" t="s">
        <v>108</v>
      </c>
      <c r="F65" s="153">
        <v>4</v>
      </c>
      <c r="G65" s="156">
        <v>735.41</v>
      </c>
      <c r="H65" s="156">
        <v>923.6</v>
      </c>
      <c r="I65" s="156">
        <v>3694.4</v>
      </c>
      <c r="J65" s="160">
        <v>7.6033618689290688E-4</v>
      </c>
    </row>
    <row r="66" spans="1:10" ht="30" customHeight="1" x14ac:dyDescent="0.2">
      <c r="A66" s="152" t="s">
        <v>477</v>
      </c>
      <c r="B66" s="153" t="s">
        <v>1528</v>
      </c>
      <c r="C66" s="152" t="s">
        <v>9</v>
      </c>
      <c r="D66" s="152" t="s">
        <v>1490</v>
      </c>
      <c r="E66" s="104" t="s">
        <v>139</v>
      </c>
      <c r="F66" s="153">
        <v>2.12</v>
      </c>
      <c r="G66" s="156">
        <v>715.25</v>
      </c>
      <c r="H66" s="156">
        <v>898.28</v>
      </c>
      <c r="I66" s="156">
        <v>1904.35</v>
      </c>
      <c r="J66" s="160">
        <v>3.9193000690491205E-4</v>
      </c>
    </row>
    <row r="67" spans="1:10" ht="30" customHeight="1" x14ac:dyDescent="0.2">
      <c r="A67" s="152" t="s">
        <v>479</v>
      </c>
      <c r="B67" s="153" t="s">
        <v>1469</v>
      </c>
      <c r="C67" s="152" t="s">
        <v>9</v>
      </c>
      <c r="D67" s="152" t="s">
        <v>425</v>
      </c>
      <c r="E67" s="104" t="s">
        <v>108</v>
      </c>
      <c r="F67" s="153">
        <v>4</v>
      </c>
      <c r="G67" s="156">
        <v>1138.83</v>
      </c>
      <c r="H67" s="156">
        <v>1430.26</v>
      </c>
      <c r="I67" s="156">
        <v>5721.04</v>
      </c>
      <c r="J67" s="160">
        <v>1.1774344247135653E-3</v>
      </c>
    </row>
    <row r="68" spans="1:10" ht="30" customHeight="1" x14ac:dyDescent="0.2">
      <c r="A68" s="152" t="s">
        <v>482</v>
      </c>
      <c r="B68" s="153" t="s">
        <v>1444</v>
      </c>
      <c r="C68" s="152" t="s">
        <v>10</v>
      </c>
      <c r="D68" s="152" t="s">
        <v>428</v>
      </c>
      <c r="E68" s="104" t="s">
        <v>74</v>
      </c>
      <c r="F68" s="153">
        <v>13.92</v>
      </c>
      <c r="G68" s="156">
        <v>151.71</v>
      </c>
      <c r="H68" s="156">
        <v>190.53</v>
      </c>
      <c r="I68" s="156">
        <v>2652.18</v>
      </c>
      <c r="J68" s="160">
        <v>5.4583922373149351E-4</v>
      </c>
    </row>
    <row r="69" spans="1:10" ht="52.5" customHeight="1" x14ac:dyDescent="0.2">
      <c r="A69" s="152" t="s">
        <v>485</v>
      </c>
      <c r="B69" s="153" t="s">
        <v>1470</v>
      </c>
      <c r="C69" s="152" t="s">
        <v>9</v>
      </c>
      <c r="D69" s="152" t="s">
        <v>432</v>
      </c>
      <c r="E69" s="104" t="s">
        <v>139</v>
      </c>
      <c r="F69" s="153">
        <v>11.28</v>
      </c>
      <c r="G69" s="156">
        <v>103.76</v>
      </c>
      <c r="H69" s="156">
        <v>130.31</v>
      </c>
      <c r="I69" s="156">
        <v>1469.9</v>
      </c>
      <c r="J69" s="160">
        <v>3.025168257670755E-4</v>
      </c>
    </row>
    <row r="70" spans="1:10" ht="52.5" customHeight="1" x14ac:dyDescent="0.2">
      <c r="A70" s="152" t="s">
        <v>488</v>
      </c>
      <c r="B70" s="153" t="s">
        <v>1471</v>
      </c>
      <c r="C70" s="152" t="s">
        <v>9</v>
      </c>
      <c r="D70" s="152" t="s">
        <v>435</v>
      </c>
      <c r="E70" s="104" t="s">
        <v>139</v>
      </c>
      <c r="F70" s="153">
        <v>137.53</v>
      </c>
      <c r="G70" s="156">
        <v>297.10000000000002</v>
      </c>
      <c r="H70" s="156">
        <v>373.13</v>
      </c>
      <c r="I70" s="156">
        <v>51316.57</v>
      </c>
      <c r="J70" s="160">
        <v>1.0561348299648912E-2</v>
      </c>
    </row>
    <row r="71" spans="1:10" ht="52.5" customHeight="1" x14ac:dyDescent="0.2">
      <c r="A71" s="152" t="s">
        <v>1498</v>
      </c>
      <c r="B71" s="153" t="s">
        <v>1472</v>
      </c>
      <c r="C71" s="152" t="s">
        <v>9</v>
      </c>
      <c r="D71" s="152" t="s">
        <v>439</v>
      </c>
      <c r="E71" s="104" t="s">
        <v>74</v>
      </c>
      <c r="F71" s="153">
        <v>218.39</v>
      </c>
      <c r="G71" s="156">
        <v>14.52</v>
      </c>
      <c r="H71" s="156">
        <v>18.239999999999998</v>
      </c>
      <c r="I71" s="156">
        <v>3983.43</v>
      </c>
      <c r="J71" s="160">
        <v>8.1982080363653424E-4</v>
      </c>
    </row>
    <row r="72" spans="1:10" ht="30" customHeight="1" x14ac:dyDescent="0.2">
      <c r="A72" s="149" t="s">
        <v>146</v>
      </c>
      <c r="B72" s="149"/>
      <c r="C72" s="149"/>
      <c r="D72" s="149" t="s">
        <v>491</v>
      </c>
      <c r="E72" s="149"/>
      <c r="F72" s="151"/>
      <c r="G72" s="149"/>
      <c r="H72" s="149"/>
      <c r="I72" s="158">
        <v>28121.31</v>
      </c>
      <c r="J72" s="159">
        <v>5.7875838067976857E-3</v>
      </c>
    </row>
    <row r="73" spans="1:10" ht="30" customHeight="1" x14ac:dyDescent="0.2">
      <c r="A73" s="149" t="s">
        <v>337</v>
      </c>
      <c r="B73" s="149"/>
      <c r="C73" s="149"/>
      <c r="D73" s="149" t="s">
        <v>279</v>
      </c>
      <c r="E73" s="149"/>
      <c r="F73" s="151"/>
      <c r="G73" s="149"/>
      <c r="H73" s="149"/>
      <c r="I73" s="158">
        <v>15.75</v>
      </c>
      <c r="J73" s="159">
        <v>3.2414722129610446E-6</v>
      </c>
    </row>
    <row r="74" spans="1:10" ht="30" customHeight="1" x14ac:dyDescent="0.2">
      <c r="A74" s="152" t="s">
        <v>338</v>
      </c>
      <c r="B74" s="153" t="s">
        <v>1440</v>
      </c>
      <c r="C74" s="152" t="s">
        <v>10</v>
      </c>
      <c r="D74" s="152" t="s">
        <v>391</v>
      </c>
      <c r="E74" s="104" t="s">
        <v>139</v>
      </c>
      <c r="F74" s="153">
        <v>31.5</v>
      </c>
      <c r="G74" s="156">
        <v>0.4</v>
      </c>
      <c r="H74" s="156">
        <v>0.5</v>
      </c>
      <c r="I74" s="156">
        <v>15.75</v>
      </c>
      <c r="J74" s="160">
        <v>3.2414722129610446E-6</v>
      </c>
    </row>
    <row r="75" spans="1:10" ht="30" customHeight="1" x14ac:dyDescent="0.2">
      <c r="A75" s="149" t="s">
        <v>339</v>
      </c>
      <c r="B75" s="149"/>
      <c r="C75" s="149"/>
      <c r="D75" s="149" t="s">
        <v>274</v>
      </c>
      <c r="E75" s="149"/>
      <c r="F75" s="151"/>
      <c r="G75" s="149"/>
      <c r="H75" s="149"/>
      <c r="I75" s="158">
        <v>37.04</v>
      </c>
      <c r="J75" s="159">
        <v>7.6231194138461647E-6</v>
      </c>
    </row>
    <row r="76" spans="1:10" ht="30" customHeight="1" x14ac:dyDescent="0.2">
      <c r="A76" s="152" t="s">
        <v>340</v>
      </c>
      <c r="B76" s="153" t="s">
        <v>68</v>
      </c>
      <c r="C76" s="152" t="s">
        <v>9</v>
      </c>
      <c r="D76" s="152" t="s">
        <v>69</v>
      </c>
      <c r="E76" s="104" t="s">
        <v>64</v>
      </c>
      <c r="F76" s="153">
        <v>264.60000000000002</v>
      </c>
      <c r="G76" s="156">
        <v>0.11</v>
      </c>
      <c r="H76" s="156">
        <v>0.14000000000000001</v>
      </c>
      <c r="I76" s="156">
        <v>37.04</v>
      </c>
      <c r="J76" s="160">
        <v>7.6231194138461647E-6</v>
      </c>
    </row>
    <row r="77" spans="1:10" ht="30" customHeight="1" x14ac:dyDescent="0.2">
      <c r="A77" s="149" t="s">
        <v>341</v>
      </c>
      <c r="B77" s="149"/>
      <c r="C77" s="149"/>
      <c r="D77" s="149" t="s">
        <v>275</v>
      </c>
      <c r="E77" s="149"/>
      <c r="F77" s="151"/>
      <c r="G77" s="149"/>
      <c r="H77" s="149"/>
      <c r="I77" s="158">
        <v>27469.85</v>
      </c>
      <c r="J77" s="159">
        <v>5.6535082837592347E-3</v>
      </c>
    </row>
    <row r="78" spans="1:10" ht="53.25" customHeight="1" x14ac:dyDescent="0.2">
      <c r="A78" s="152" t="s">
        <v>147</v>
      </c>
      <c r="B78" s="153" t="s">
        <v>286</v>
      </c>
      <c r="C78" s="152" t="s">
        <v>9</v>
      </c>
      <c r="D78" s="152" t="s">
        <v>301</v>
      </c>
      <c r="E78" s="104" t="s">
        <v>139</v>
      </c>
      <c r="F78" s="153">
        <v>63</v>
      </c>
      <c r="G78" s="156">
        <v>38.479999999999997</v>
      </c>
      <c r="H78" s="156">
        <v>48.33</v>
      </c>
      <c r="I78" s="156">
        <v>3044.79</v>
      </c>
      <c r="J78" s="160">
        <v>6.2664140820962912E-4</v>
      </c>
    </row>
    <row r="79" spans="1:10" ht="27.75" customHeight="1" x14ac:dyDescent="0.2">
      <c r="A79" s="152" t="s">
        <v>148</v>
      </c>
      <c r="B79" s="153" t="s">
        <v>72</v>
      </c>
      <c r="C79" s="152" t="s">
        <v>9</v>
      </c>
      <c r="D79" s="152" t="s">
        <v>73</v>
      </c>
      <c r="E79" s="104" t="s">
        <v>64</v>
      </c>
      <c r="F79" s="153">
        <v>189</v>
      </c>
      <c r="G79" s="156">
        <v>77.540000000000006</v>
      </c>
      <c r="H79" s="156">
        <v>97.38</v>
      </c>
      <c r="I79" s="156">
        <v>18404.82</v>
      </c>
      <c r="J79" s="160">
        <v>3.7878547691777582E-3</v>
      </c>
    </row>
    <row r="80" spans="1:10" ht="42" customHeight="1" x14ac:dyDescent="0.2">
      <c r="A80" s="152" t="s">
        <v>149</v>
      </c>
      <c r="B80" s="153" t="s">
        <v>370</v>
      </c>
      <c r="C80" s="152" t="s">
        <v>9</v>
      </c>
      <c r="D80" s="152" t="s">
        <v>304</v>
      </c>
      <c r="E80" s="104" t="s">
        <v>74</v>
      </c>
      <c r="F80" s="153">
        <v>3.77</v>
      </c>
      <c r="G80" s="156">
        <v>702.56</v>
      </c>
      <c r="H80" s="156">
        <v>882.35</v>
      </c>
      <c r="I80" s="156">
        <v>3326.46</v>
      </c>
      <c r="J80" s="160">
        <v>6.8461127984294581E-4</v>
      </c>
    </row>
    <row r="81" spans="1:10" ht="30" customHeight="1" x14ac:dyDescent="0.2">
      <c r="A81" s="152" t="s">
        <v>250</v>
      </c>
      <c r="B81" s="153" t="s">
        <v>352</v>
      </c>
      <c r="C81" s="152" t="s">
        <v>10</v>
      </c>
      <c r="D81" s="152" t="s">
        <v>306</v>
      </c>
      <c r="E81" s="104" t="s">
        <v>307</v>
      </c>
      <c r="F81" s="153">
        <v>2</v>
      </c>
      <c r="G81" s="156">
        <v>468.83</v>
      </c>
      <c r="H81" s="156">
        <v>588.79999999999995</v>
      </c>
      <c r="I81" s="156">
        <v>1177.5999999999999</v>
      </c>
      <c r="J81" s="160">
        <v>2.423592176497096E-4</v>
      </c>
    </row>
    <row r="82" spans="1:10" ht="30" customHeight="1" x14ac:dyDescent="0.2">
      <c r="A82" s="152" t="s">
        <v>251</v>
      </c>
      <c r="B82" s="153" t="s">
        <v>361</v>
      </c>
      <c r="C82" s="152" t="s">
        <v>10</v>
      </c>
      <c r="D82" s="152" t="s">
        <v>309</v>
      </c>
      <c r="E82" s="104" t="s">
        <v>165</v>
      </c>
      <c r="F82" s="153">
        <v>11.95</v>
      </c>
      <c r="G82" s="156">
        <v>75.790000000000006</v>
      </c>
      <c r="H82" s="156">
        <v>95.18</v>
      </c>
      <c r="I82" s="156">
        <v>1137.4000000000001</v>
      </c>
      <c r="J82" s="160">
        <v>2.3408574571567568E-4</v>
      </c>
    </row>
    <row r="83" spans="1:10" ht="30" customHeight="1" x14ac:dyDescent="0.2">
      <c r="A83" s="152" t="s">
        <v>281</v>
      </c>
      <c r="B83" s="153" t="s">
        <v>164</v>
      </c>
      <c r="C83" s="152" t="s">
        <v>10</v>
      </c>
      <c r="D83" s="152" t="s">
        <v>75</v>
      </c>
      <c r="E83" s="104" t="s">
        <v>165</v>
      </c>
      <c r="F83" s="153">
        <v>189</v>
      </c>
      <c r="G83" s="156">
        <v>0.56000000000000005</v>
      </c>
      <c r="H83" s="156">
        <v>0.7</v>
      </c>
      <c r="I83" s="156">
        <v>132.30000000000001</v>
      </c>
      <c r="J83" s="160">
        <v>2.7228366588872774E-5</v>
      </c>
    </row>
    <row r="84" spans="1:10" ht="30" customHeight="1" x14ac:dyDescent="0.2">
      <c r="A84" s="152" t="s">
        <v>282</v>
      </c>
      <c r="B84" s="153" t="s">
        <v>141</v>
      </c>
      <c r="C84" s="152" t="s">
        <v>10</v>
      </c>
      <c r="D84" s="152" t="s">
        <v>140</v>
      </c>
      <c r="E84" s="104" t="s">
        <v>139</v>
      </c>
      <c r="F84" s="153">
        <v>6</v>
      </c>
      <c r="G84" s="156">
        <v>32.71</v>
      </c>
      <c r="H84" s="156">
        <v>41.08</v>
      </c>
      <c r="I84" s="156">
        <v>246.48</v>
      </c>
      <c r="J84" s="160">
        <v>5.07274965746437E-5</v>
      </c>
    </row>
    <row r="85" spans="1:10" ht="30" customHeight="1" x14ac:dyDescent="0.2">
      <c r="A85" s="149" t="s">
        <v>342</v>
      </c>
      <c r="B85" s="149"/>
      <c r="C85" s="149"/>
      <c r="D85" s="149" t="s">
        <v>277</v>
      </c>
      <c r="E85" s="149"/>
      <c r="F85" s="151"/>
      <c r="G85" s="149"/>
      <c r="H85" s="149"/>
      <c r="I85" s="158">
        <v>598.66999999999996</v>
      </c>
      <c r="J85" s="159">
        <v>1.2321093141164373E-4</v>
      </c>
    </row>
    <row r="86" spans="1:10" ht="30" customHeight="1" x14ac:dyDescent="0.2">
      <c r="A86" s="152" t="s">
        <v>343</v>
      </c>
      <c r="B86" s="153" t="s">
        <v>77</v>
      </c>
      <c r="C86" s="152" t="s">
        <v>9</v>
      </c>
      <c r="D86" s="152" t="s">
        <v>78</v>
      </c>
      <c r="E86" s="104" t="s">
        <v>139</v>
      </c>
      <c r="F86" s="153">
        <v>63</v>
      </c>
      <c r="G86" s="156">
        <v>1.33</v>
      </c>
      <c r="H86" s="156">
        <v>1.67</v>
      </c>
      <c r="I86" s="156">
        <v>105.21</v>
      </c>
      <c r="J86" s="160">
        <v>2.1653034382579778E-5</v>
      </c>
    </row>
    <row r="87" spans="1:10" ht="30" customHeight="1" x14ac:dyDescent="0.2">
      <c r="A87" s="152" t="s">
        <v>344</v>
      </c>
      <c r="B87" s="153" t="s">
        <v>79</v>
      </c>
      <c r="C87" s="152" t="s">
        <v>10</v>
      </c>
      <c r="D87" s="152" t="s">
        <v>80</v>
      </c>
      <c r="E87" s="104" t="s">
        <v>81</v>
      </c>
      <c r="F87" s="153">
        <v>2</v>
      </c>
      <c r="G87" s="156">
        <v>89.5</v>
      </c>
      <c r="H87" s="156">
        <v>112.4</v>
      </c>
      <c r="I87" s="156">
        <v>224.8</v>
      </c>
      <c r="J87" s="160">
        <v>4.6265584347532877E-5</v>
      </c>
    </row>
    <row r="88" spans="1:10" ht="30" customHeight="1" x14ac:dyDescent="0.2">
      <c r="A88" s="152" t="s">
        <v>345</v>
      </c>
      <c r="B88" s="153" t="s">
        <v>84</v>
      </c>
      <c r="C88" s="152" t="s">
        <v>83</v>
      </c>
      <c r="D88" s="152" t="s">
        <v>318</v>
      </c>
      <c r="E88" s="104" t="s">
        <v>379</v>
      </c>
      <c r="F88" s="153">
        <v>2</v>
      </c>
      <c r="G88" s="156">
        <v>106.96</v>
      </c>
      <c r="H88" s="156">
        <v>134.33000000000001</v>
      </c>
      <c r="I88" s="156">
        <v>268.66000000000003</v>
      </c>
      <c r="J88" s="160">
        <v>5.5292312681531063E-5</v>
      </c>
    </row>
    <row r="89" spans="1:10" ht="30" customHeight="1" x14ac:dyDescent="0.2">
      <c r="A89" s="149" t="s">
        <v>150</v>
      </c>
      <c r="B89" s="149"/>
      <c r="C89" s="149"/>
      <c r="D89" s="149" t="s">
        <v>507</v>
      </c>
      <c r="E89" s="149"/>
      <c r="F89" s="151"/>
      <c r="G89" s="149"/>
      <c r="H89" s="149"/>
      <c r="I89" s="158">
        <v>36282.97</v>
      </c>
      <c r="J89" s="159">
        <v>7.4673167656316942E-3</v>
      </c>
    </row>
    <row r="90" spans="1:10" ht="30" customHeight="1" x14ac:dyDescent="0.2">
      <c r="A90" s="149" t="s">
        <v>151</v>
      </c>
      <c r="B90" s="149"/>
      <c r="C90" s="149"/>
      <c r="D90" s="149" t="s">
        <v>279</v>
      </c>
      <c r="E90" s="149"/>
      <c r="F90" s="151"/>
      <c r="G90" s="149"/>
      <c r="H90" s="149"/>
      <c r="I90" s="158">
        <v>19.899999999999999</v>
      </c>
      <c r="J90" s="159">
        <v>4.0955744151063359E-6</v>
      </c>
    </row>
    <row r="91" spans="1:10" ht="30" customHeight="1" x14ac:dyDescent="0.2">
      <c r="A91" s="152" t="s">
        <v>152</v>
      </c>
      <c r="B91" s="153" t="s">
        <v>1440</v>
      </c>
      <c r="C91" s="152" t="s">
        <v>10</v>
      </c>
      <c r="D91" s="152" t="s">
        <v>391</v>
      </c>
      <c r="E91" s="104" t="s">
        <v>139</v>
      </c>
      <c r="F91" s="153">
        <v>39.799999999999997</v>
      </c>
      <c r="G91" s="156">
        <v>0.4</v>
      </c>
      <c r="H91" s="156">
        <v>0.5</v>
      </c>
      <c r="I91" s="156">
        <v>19.899999999999999</v>
      </c>
      <c r="J91" s="160">
        <v>4.0955744151063359E-6</v>
      </c>
    </row>
    <row r="92" spans="1:10" ht="30" customHeight="1" x14ac:dyDescent="0.2">
      <c r="A92" s="149" t="s">
        <v>153</v>
      </c>
      <c r="B92" s="149"/>
      <c r="C92" s="149"/>
      <c r="D92" s="149" t="s">
        <v>274</v>
      </c>
      <c r="E92" s="149"/>
      <c r="F92" s="151"/>
      <c r="G92" s="149"/>
      <c r="H92" s="149"/>
      <c r="I92" s="158">
        <v>46.8</v>
      </c>
      <c r="J92" s="159">
        <v>9.6318031470842471E-6</v>
      </c>
    </row>
    <row r="93" spans="1:10" ht="30" customHeight="1" x14ac:dyDescent="0.2">
      <c r="A93" s="152" t="s">
        <v>154</v>
      </c>
      <c r="B93" s="153" t="s">
        <v>68</v>
      </c>
      <c r="C93" s="152" t="s">
        <v>9</v>
      </c>
      <c r="D93" s="152" t="s">
        <v>69</v>
      </c>
      <c r="E93" s="104" t="s">
        <v>64</v>
      </c>
      <c r="F93" s="153">
        <v>334.32</v>
      </c>
      <c r="G93" s="156">
        <v>0.11</v>
      </c>
      <c r="H93" s="156">
        <v>0.14000000000000001</v>
      </c>
      <c r="I93" s="156">
        <v>46.8</v>
      </c>
      <c r="J93" s="160">
        <v>9.6318031470842471E-6</v>
      </c>
    </row>
    <row r="94" spans="1:10" ht="30" customHeight="1" x14ac:dyDescent="0.2">
      <c r="A94" s="149" t="s">
        <v>155</v>
      </c>
      <c r="B94" s="149"/>
      <c r="C94" s="149"/>
      <c r="D94" s="149" t="s">
        <v>275</v>
      </c>
      <c r="E94" s="149"/>
      <c r="F94" s="151"/>
      <c r="G94" s="149"/>
      <c r="H94" s="149"/>
      <c r="I94" s="158">
        <v>35116.58</v>
      </c>
      <c r="J94" s="159">
        <v>7.2272646529665755E-3</v>
      </c>
    </row>
    <row r="95" spans="1:10" ht="52.5" customHeight="1" x14ac:dyDescent="0.2">
      <c r="A95" s="152" t="s">
        <v>156</v>
      </c>
      <c r="B95" s="153" t="s">
        <v>286</v>
      </c>
      <c r="C95" s="152" t="s">
        <v>9</v>
      </c>
      <c r="D95" s="152" t="s">
        <v>301</v>
      </c>
      <c r="E95" s="104" t="s">
        <v>139</v>
      </c>
      <c r="F95" s="153">
        <v>79.599999999999994</v>
      </c>
      <c r="G95" s="156">
        <v>38.479999999999997</v>
      </c>
      <c r="H95" s="156">
        <v>48.33</v>
      </c>
      <c r="I95" s="156">
        <v>3847.07</v>
      </c>
      <c r="J95" s="160">
        <v>7.9175685754387588E-4</v>
      </c>
    </row>
    <row r="96" spans="1:10" ht="30" customHeight="1" x14ac:dyDescent="0.2">
      <c r="A96" s="152" t="s">
        <v>157</v>
      </c>
      <c r="B96" s="153" t="s">
        <v>72</v>
      </c>
      <c r="C96" s="152" t="s">
        <v>9</v>
      </c>
      <c r="D96" s="152" t="s">
        <v>73</v>
      </c>
      <c r="E96" s="104" t="s">
        <v>64</v>
      </c>
      <c r="F96" s="153">
        <v>238.8</v>
      </c>
      <c r="G96" s="156">
        <v>77.540000000000006</v>
      </c>
      <c r="H96" s="156">
        <v>97.38</v>
      </c>
      <c r="I96" s="156">
        <v>23254.34</v>
      </c>
      <c r="J96" s="160">
        <v>4.7859236152856212E-3</v>
      </c>
    </row>
    <row r="97" spans="1:10" ht="40.5" customHeight="1" x14ac:dyDescent="0.2">
      <c r="A97" s="152" t="s">
        <v>158</v>
      </c>
      <c r="B97" s="153" t="s">
        <v>370</v>
      </c>
      <c r="C97" s="152" t="s">
        <v>9</v>
      </c>
      <c r="D97" s="152" t="s">
        <v>304</v>
      </c>
      <c r="E97" s="104" t="s">
        <v>74</v>
      </c>
      <c r="F97" s="153">
        <v>5.04</v>
      </c>
      <c r="G97" s="156">
        <v>702.56</v>
      </c>
      <c r="H97" s="156">
        <v>882.35</v>
      </c>
      <c r="I97" s="156">
        <v>4447.04</v>
      </c>
      <c r="J97" s="160">
        <v>9.1523533904293861E-4</v>
      </c>
    </row>
    <row r="98" spans="1:10" ht="30" customHeight="1" x14ac:dyDescent="0.2">
      <c r="A98" s="152" t="s">
        <v>252</v>
      </c>
      <c r="B98" s="153" t="s">
        <v>352</v>
      </c>
      <c r="C98" s="152" t="s">
        <v>10</v>
      </c>
      <c r="D98" s="152" t="s">
        <v>306</v>
      </c>
      <c r="E98" s="104" t="s">
        <v>307</v>
      </c>
      <c r="F98" s="153">
        <v>2</v>
      </c>
      <c r="G98" s="156">
        <v>468.83</v>
      </c>
      <c r="H98" s="156">
        <v>588.79999999999995</v>
      </c>
      <c r="I98" s="156">
        <v>1177.5999999999999</v>
      </c>
      <c r="J98" s="160">
        <v>2.423592176497096E-4</v>
      </c>
    </row>
    <row r="99" spans="1:10" ht="30" customHeight="1" x14ac:dyDescent="0.2">
      <c r="A99" s="152" t="s">
        <v>381</v>
      </c>
      <c r="B99" s="153" t="s">
        <v>361</v>
      </c>
      <c r="C99" s="152" t="s">
        <v>10</v>
      </c>
      <c r="D99" s="152" t="s">
        <v>309</v>
      </c>
      <c r="E99" s="104" t="s">
        <v>165</v>
      </c>
      <c r="F99" s="153">
        <v>16.100000000000001</v>
      </c>
      <c r="G99" s="156">
        <v>75.790000000000006</v>
      </c>
      <c r="H99" s="156">
        <v>95.18</v>
      </c>
      <c r="I99" s="156">
        <v>1532.4</v>
      </c>
      <c r="J99" s="160">
        <v>3.1537981073914316E-4</v>
      </c>
    </row>
    <row r="100" spans="1:10" ht="30" customHeight="1" x14ac:dyDescent="0.2">
      <c r="A100" s="152" t="s">
        <v>382</v>
      </c>
      <c r="B100" s="153" t="s">
        <v>164</v>
      </c>
      <c r="C100" s="152" t="s">
        <v>10</v>
      </c>
      <c r="D100" s="152" t="s">
        <v>75</v>
      </c>
      <c r="E100" s="104" t="s">
        <v>165</v>
      </c>
      <c r="F100" s="153">
        <v>238.8</v>
      </c>
      <c r="G100" s="156">
        <v>0.56000000000000005</v>
      </c>
      <c r="H100" s="156">
        <v>0.7</v>
      </c>
      <c r="I100" s="156">
        <v>167.16</v>
      </c>
      <c r="J100" s="160">
        <v>3.4402825086893217E-5</v>
      </c>
    </row>
    <row r="101" spans="1:10" ht="30" customHeight="1" x14ac:dyDescent="0.2">
      <c r="A101" s="152" t="s">
        <v>383</v>
      </c>
      <c r="B101" s="153" t="s">
        <v>141</v>
      </c>
      <c r="C101" s="152" t="s">
        <v>10</v>
      </c>
      <c r="D101" s="152" t="s">
        <v>140</v>
      </c>
      <c r="E101" s="104" t="s">
        <v>139</v>
      </c>
      <c r="F101" s="153">
        <v>16.82</v>
      </c>
      <c r="G101" s="156">
        <v>32.71</v>
      </c>
      <c r="H101" s="156">
        <v>41.08</v>
      </c>
      <c r="I101" s="156">
        <v>690.97</v>
      </c>
      <c r="J101" s="160">
        <v>1.4220698761839321E-4</v>
      </c>
    </row>
    <row r="102" spans="1:10" ht="30" customHeight="1" x14ac:dyDescent="0.2">
      <c r="A102" s="149" t="s">
        <v>159</v>
      </c>
      <c r="B102" s="149"/>
      <c r="C102" s="149"/>
      <c r="D102" s="149" t="s">
        <v>277</v>
      </c>
      <c r="E102" s="149"/>
      <c r="F102" s="151"/>
      <c r="G102" s="149"/>
      <c r="H102" s="149"/>
      <c r="I102" s="158">
        <v>1099.69</v>
      </c>
      <c r="J102" s="159">
        <v>2.2632473510292896E-4</v>
      </c>
    </row>
    <row r="103" spans="1:10" ht="30" customHeight="1" x14ac:dyDescent="0.2">
      <c r="A103" s="152" t="s">
        <v>160</v>
      </c>
      <c r="B103" s="153" t="s">
        <v>77</v>
      </c>
      <c r="C103" s="152" t="s">
        <v>9</v>
      </c>
      <c r="D103" s="152" t="s">
        <v>78</v>
      </c>
      <c r="E103" s="104" t="s">
        <v>139</v>
      </c>
      <c r="F103" s="153">
        <v>79.599999999999994</v>
      </c>
      <c r="G103" s="156">
        <v>1.33</v>
      </c>
      <c r="H103" s="156">
        <v>1.67</v>
      </c>
      <c r="I103" s="156">
        <v>132.93</v>
      </c>
      <c r="J103" s="160">
        <v>2.7358025477391214E-5</v>
      </c>
    </row>
    <row r="104" spans="1:10" ht="30" customHeight="1" x14ac:dyDescent="0.2">
      <c r="A104" s="152" t="s">
        <v>161</v>
      </c>
      <c r="B104" s="153" t="s">
        <v>79</v>
      </c>
      <c r="C104" s="152" t="s">
        <v>10</v>
      </c>
      <c r="D104" s="152" t="s">
        <v>80</v>
      </c>
      <c r="E104" s="104" t="s">
        <v>81</v>
      </c>
      <c r="F104" s="153">
        <v>2</v>
      </c>
      <c r="G104" s="156">
        <v>89.5</v>
      </c>
      <c r="H104" s="156">
        <v>112.4</v>
      </c>
      <c r="I104" s="156">
        <v>224.8</v>
      </c>
      <c r="J104" s="160">
        <v>4.6265584347532877E-5</v>
      </c>
    </row>
    <row r="105" spans="1:10" ht="30" customHeight="1" x14ac:dyDescent="0.2">
      <c r="A105" s="152" t="s">
        <v>162</v>
      </c>
      <c r="B105" s="153" t="s">
        <v>82</v>
      </c>
      <c r="C105" s="152" t="s">
        <v>83</v>
      </c>
      <c r="D105" s="152" t="s">
        <v>315</v>
      </c>
      <c r="E105" s="104" t="s">
        <v>64</v>
      </c>
      <c r="F105" s="153">
        <v>0.59</v>
      </c>
      <c r="G105" s="156">
        <v>457.46</v>
      </c>
      <c r="H105" s="156">
        <v>574.52</v>
      </c>
      <c r="I105" s="156">
        <v>338.97</v>
      </c>
      <c r="J105" s="160">
        <v>6.9762656255708278E-5</v>
      </c>
    </row>
    <row r="106" spans="1:10" ht="30" customHeight="1" x14ac:dyDescent="0.2">
      <c r="A106" s="152" t="s">
        <v>163</v>
      </c>
      <c r="B106" s="153" t="s">
        <v>84</v>
      </c>
      <c r="C106" s="152" t="s">
        <v>83</v>
      </c>
      <c r="D106" s="152" t="s">
        <v>318</v>
      </c>
      <c r="E106" s="104" t="s">
        <v>379</v>
      </c>
      <c r="F106" s="153">
        <v>3</v>
      </c>
      <c r="G106" s="156">
        <v>106.96</v>
      </c>
      <c r="H106" s="156">
        <v>134.33000000000001</v>
      </c>
      <c r="I106" s="156">
        <v>402.99</v>
      </c>
      <c r="J106" s="160">
        <v>8.2938469022296598E-5</v>
      </c>
    </row>
    <row r="107" spans="1:10" ht="30" customHeight="1" x14ac:dyDescent="0.2">
      <c r="A107" s="149" t="s">
        <v>253</v>
      </c>
      <c r="B107" s="149"/>
      <c r="C107" s="149"/>
      <c r="D107" s="149" t="s">
        <v>525</v>
      </c>
      <c r="E107" s="149"/>
      <c r="F107" s="151"/>
      <c r="G107" s="149"/>
      <c r="H107" s="149"/>
      <c r="I107" s="158">
        <v>134302.28</v>
      </c>
      <c r="J107" s="159">
        <v>2.7640451349670719E-2</v>
      </c>
    </row>
    <row r="108" spans="1:10" ht="30" customHeight="1" x14ac:dyDescent="0.2">
      <c r="A108" s="149" t="s">
        <v>254</v>
      </c>
      <c r="B108" s="149"/>
      <c r="C108" s="149"/>
      <c r="D108" s="149" t="s">
        <v>279</v>
      </c>
      <c r="E108" s="149"/>
      <c r="F108" s="151"/>
      <c r="G108" s="149"/>
      <c r="H108" s="149"/>
      <c r="I108" s="158">
        <v>76.39</v>
      </c>
      <c r="J108" s="159">
        <v>1.5721654752259948E-5</v>
      </c>
    </row>
    <row r="109" spans="1:10" ht="30" customHeight="1" x14ac:dyDescent="0.2">
      <c r="A109" s="152" t="s">
        <v>1499</v>
      </c>
      <c r="B109" s="153" t="s">
        <v>1440</v>
      </c>
      <c r="C109" s="152" t="s">
        <v>10</v>
      </c>
      <c r="D109" s="152" t="s">
        <v>391</v>
      </c>
      <c r="E109" s="104" t="s">
        <v>139</v>
      </c>
      <c r="F109" s="153">
        <v>152.77000000000001</v>
      </c>
      <c r="G109" s="156">
        <v>0.4</v>
      </c>
      <c r="H109" s="156">
        <v>0.5</v>
      </c>
      <c r="I109" s="156">
        <v>76.39</v>
      </c>
      <c r="J109" s="160">
        <v>1.5721654752259948E-5</v>
      </c>
    </row>
    <row r="110" spans="1:10" ht="30" customHeight="1" x14ac:dyDescent="0.2">
      <c r="A110" s="149" t="s">
        <v>255</v>
      </c>
      <c r="B110" s="149"/>
      <c r="C110" s="149"/>
      <c r="D110" s="149" t="s">
        <v>274</v>
      </c>
      <c r="E110" s="149"/>
      <c r="F110" s="151"/>
      <c r="G110" s="149"/>
      <c r="H110" s="149"/>
      <c r="I110" s="158">
        <v>178.65</v>
      </c>
      <c r="J110" s="159">
        <v>3.6767556244158131E-5</v>
      </c>
    </row>
    <row r="111" spans="1:10" ht="30" customHeight="1" x14ac:dyDescent="0.2">
      <c r="A111" s="152" t="s">
        <v>256</v>
      </c>
      <c r="B111" s="153" t="s">
        <v>68</v>
      </c>
      <c r="C111" s="152" t="s">
        <v>9</v>
      </c>
      <c r="D111" s="152" t="s">
        <v>69</v>
      </c>
      <c r="E111" s="104" t="s">
        <v>64</v>
      </c>
      <c r="F111" s="153">
        <v>1276.06</v>
      </c>
      <c r="G111" s="156">
        <v>0.11</v>
      </c>
      <c r="H111" s="156">
        <v>0.14000000000000001</v>
      </c>
      <c r="I111" s="156">
        <v>178.65</v>
      </c>
      <c r="J111" s="160">
        <v>3.6767556244158131E-5</v>
      </c>
    </row>
    <row r="112" spans="1:10" ht="30" customHeight="1" x14ac:dyDescent="0.2">
      <c r="A112" s="149" t="s">
        <v>257</v>
      </c>
      <c r="B112" s="149"/>
      <c r="C112" s="149"/>
      <c r="D112" s="149" t="s">
        <v>275</v>
      </c>
      <c r="E112" s="149"/>
      <c r="F112" s="151"/>
      <c r="G112" s="149"/>
      <c r="H112" s="149"/>
      <c r="I112" s="158">
        <v>132666.43</v>
      </c>
      <c r="J112" s="159">
        <v>2.730378072620581E-2</v>
      </c>
    </row>
    <row r="113" spans="1:10" ht="53.25" customHeight="1" x14ac:dyDescent="0.2">
      <c r="A113" s="152" t="s">
        <v>258</v>
      </c>
      <c r="B113" s="153" t="s">
        <v>286</v>
      </c>
      <c r="C113" s="152" t="s">
        <v>9</v>
      </c>
      <c r="D113" s="152" t="s">
        <v>301</v>
      </c>
      <c r="E113" s="104" t="s">
        <v>139</v>
      </c>
      <c r="F113" s="153">
        <v>299.54000000000002</v>
      </c>
      <c r="G113" s="156">
        <v>38.479999999999997</v>
      </c>
      <c r="H113" s="156">
        <v>48.33</v>
      </c>
      <c r="I113" s="156">
        <v>14476.77</v>
      </c>
      <c r="J113" s="160">
        <v>2.9794315992652735E-3</v>
      </c>
    </row>
    <row r="114" spans="1:10" ht="29.25" customHeight="1" x14ac:dyDescent="0.2">
      <c r="A114" s="152" t="s">
        <v>259</v>
      </c>
      <c r="B114" s="153" t="s">
        <v>72</v>
      </c>
      <c r="C114" s="152" t="s">
        <v>9</v>
      </c>
      <c r="D114" s="152" t="s">
        <v>73</v>
      </c>
      <c r="E114" s="104" t="s">
        <v>64</v>
      </c>
      <c r="F114" s="153">
        <v>916.62</v>
      </c>
      <c r="G114" s="156">
        <v>77.540000000000006</v>
      </c>
      <c r="H114" s="156">
        <v>97.38</v>
      </c>
      <c r="I114" s="156">
        <v>89260.46</v>
      </c>
      <c r="J114" s="160">
        <v>1.8370495289277512E-2</v>
      </c>
    </row>
    <row r="115" spans="1:10" ht="38.25" customHeight="1" x14ac:dyDescent="0.2">
      <c r="A115" s="152" t="s">
        <v>260</v>
      </c>
      <c r="B115" s="153" t="s">
        <v>370</v>
      </c>
      <c r="C115" s="152" t="s">
        <v>9</v>
      </c>
      <c r="D115" s="152" t="s">
        <v>304</v>
      </c>
      <c r="E115" s="104" t="s">
        <v>74</v>
      </c>
      <c r="F115" s="153">
        <v>19.55</v>
      </c>
      <c r="G115" s="156">
        <v>702.56</v>
      </c>
      <c r="H115" s="156">
        <v>882.35</v>
      </c>
      <c r="I115" s="156">
        <v>17249.939999999999</v>
      </c>
      <c r="J115" s="160">
        <v>3.5501715038250945E-3</v>
      </c>
    </row>
    <row r="116" spans="1:10" ht="30" customHeight="1" x14ac:dyDescent="0.2">
      <c r="A116" s="152" t="s">
        <v>276</v>
      </c>
      <c r="B116" s="153" t="s">
        <v>352</v>
      </c>
      <c r="C116" s="152" t="s">
        <v>10</v>
      </c>
      <c r="D116" s="152" t="s">
        <v>306</v>
      </c>
      <c r="E116" s="104" t="s">
        <v>307</v>
      </c>
      <c r="F116" s="153">
        <v>6</v>
      </c>
      <c r="G116" s="156">
        <v>468.83</v>
      </c>
      <c r="H116" s="156">
        <v>588.79999999999995</v>
      </c>
      <c r="I116" s="156">
        <v>3532.8</v>
      </c>
      <c r="J116" s="160">
        <v>7.2707765294912881E-4</v>
      </c>
    </row>
    <row r="117" spans="1:10" ht="30" customHeight="1" x14ac:dyDescent="0.2">
      <c r="A117" s="152" t="s">
        <v>347</v>
      </c>
      <c r="B117" s="153" t="s">
        <v>361</v>
      </c>
      <c r="C117" s="152" t="s">
        <v>10</v>
      </c>
      <c r="D117" s="152" t="s">
        <v>309</v>
      </c>
      <c r="E117" s="104" t="s">
        <v>165</v>
      </c>
      <c r="F117" s="153">
        <v>71.08</v>
      </c>
      <c r="G117" s="156">
        <v>75.790000000000006</v>
      </c>
      <c r="H117" s="156">
        <v>95.18</v>
      </c>
      <c r="I117" s="156">
        <v>6765.39</v>
      </c>
      <c r="J117" s="160">
        <v>1.3923697584028267E-3</v>
      </c>
    </row>
    <row r="118" spans="1:10" ht="30" customHeight="1" x14ac:dyDescent="0.2">
      <c r="A118" s="152" t="s">
        <v>348</v>
      </c>
      <c r="B118" s="153" t="s">
        <v>164</v>
      </c>
      <c r="C118" s="152" t="s">
        <v>10</v>
      </c>
      <c r="D118" s="152" t="s">
        <v>75</v>
      </c>
      <c r="E118" s="104" t="s">
        <v>165</v>
      </c>
      <c r="F118" s="153">
        <v>916.62</v>
      </c>
      <c r="G118" s="156">
        <v>0.56000000000000005</v>
      </c>
      <c r="H118" s="156">
        <v>0.7</v>
      </c>
      <c r="I118" s="156">
        <v>641.63</v>
      </c>
      <c r="J118" s="160">
        <v>1.3205243276204413E-4</v>
      </c>
    </row>
    <row r="119" spans="1:10" ht="30" customHeight="1" x14ac:dyDescent="0.2">
      <c r="A119" s="152" t="s">
        <v>349</v>
      </c>
      <c r="B119" s="153" t="s">
        <v>141</v>
      </c>
      <c r="C119" s="152" t="s">
        <v>10</v>
      </c>
      <c r="D119" s="152" t="s">
        <v>140</v>
      </c>
      <c r="E119" s="104" t="s">
        <v>139</v>
      </c>
      <c r="F119" s="153">
        <v>18</v>
      </c>
      <c r="G119" s="156">
        <v>32.71</v>
      </c>
      <c r="H119" s="156">
        <v>41.08</v>
      </c>
      <c r="I119" s="156">
        <v>739.44</v>
      </c>
      <c r="J119" s="160">
        <v>1.5218248972393109E-4</v>
      </c>
    </row>
    <row r="120" spans="1:10" ht="30" customHeight="1" x14ac:dyDescent="0.2">
      <c r="A120" s="149" t="s">
        <v>261</v>
      </c>
      <c r="B120" s="149"/>
      <c r="C120" s="149"/>
      <c r="D120" s="149" t="s">
        <v>277</v>
      </c>
      <c r="E120" s="149"/>
      <c r="F120" s="151"/>
      <c r="G120" s="149"/>
      <c r="H120" s="149"/>
      <c r="I120" s="158">
        <v>1380.81</v>
      </c>
      <c r="J120" s="159">
        <v>2.8418141246849143E-4</v>
      </c>
    </row>
    <row r="121" spans="1:10" ht="30" customHeight="1" x14ac:dyDescent="0.2">
      <c r="A121" s="152" t="s">
        <v>262</v>
      </c>
      <c r="B121" s="153" t="s">
        <v>77</v>
      </c>
      <c r="C121" s="152" t="s">
        <v>9</v>
      </c>
      <c r="D121" s="152" t="s">
        <v>78</v>
      </c>
      <c r="E121" s="104" t="s">
        <v>139</v>
      </c>
      <c r="F121" s="153">
        <v>299.54000000000002</v>
      </c>
      <c r="G121" s="156">
        <v>1.33</v>
      </c>
      <c r="H121" s="156">
        <v>1.67</v>
      </c>
      <c r="I121" s="156">
        <v>500.23</v>
      </c>
      <c r="J121" s="160">
        <v>1.029512155612383E-4</v>
      </c>
    </row>
    <row r="122" spans="1:10" ht="30" customHeight="1" x14ac:dyDescent="0.2">
      <c r="A122" s="152" t="s">
        <v>263</v>
      </c>
      <c r="B122" s="153" t="s">
        <v>79</v>
      </c>
      <c r="C122" s="152" t="s">
        <v>10</v>
      </c>
      <c r="D122" s="152" t="s">
        <v>80</v>
      </c>
      <c r="E122" s="104" t="s">
        <v>81</v>
      </c>
      <c r="F122" s="153">
        <v>2</v>
      </c>
      <c r="G122" s="156">
        <v>89.5</v>
      </c>
      <c r="H122" s="156">
        <v>112.4</v>
      </c>
      <c r="I122" s="156">
        <v>224.8</v>
      </c>
      <c r="J122" s="160">
        <v>4.6265584347532877E-5</v>
      </c>
    </row>
    <row r="123" spans="1:10" ht="30" customHeight="1" x14ac:dyDescent="0.2">
      <c r="A123" s="152" t="s">
        <v>264</v>
      </c>
      <c r="B123" s="153" t="s">
        <v>82</v>
      </c>
      <c r="C123" s="152" t="s">
        <v>83</v>
      </c>
      <c r="D123" s="152" t="s">
        <v>315</v>
      </c>
      <c r="E123" s="104" t="s">
        <v>64</v>
      </c>
      <c r="F123" s="153">
        <v>0.44</v>
      </c>
      <c r="G123" s="156">
        <v>457.46</v>
      </c>
      <c r="H123" s="156">
        <v>574.52</v>
      </c>
      <c r="I123" s="156">
        <v>252.79</v>
      </c>
      <c r="J123" s="160">
        <v>5.2026143537423646E-5</v>
      </c>
    </row>
    <row r="124" spans="1:10" ht="30" customHeight="1" x14ac:dyDescent="0.2">
      <c r="A124" s="152" t="s">
        <v>265</v>
      </c>
      <c r="B124" s="153" t="s">
        <v>84</v>
      </c>
      <c r="C124" s="152" t="s">
        <v>83</v>
      </c>
      <c r="D124" s="152" t="s">
        <v>318</v>
      </c>
      <c r="E124" s="104" t="s">
        <v>379</v>
      </c>
      <c r="F124" s="153">
        <v>3</v>
      </c>
      <c r="G124" s="156">
        <v>106.96</v>
      </c>
      <c r="H124" s="156">
        <v>134.33000000000001</v>
      </c>
      <c r="I124" s="156">
        <v>402.99</v>
      </c>
      <c r="J124" s="160">
        <v>8.2938469022296598E-5</v>
      </c>
    </row>
    <row r="125" spans="1:10" ht="30" customHeight="1" x14ac:dyDescent="0.2">
      <c r="A125" s="149" t="s">
        <v>543</v>
      </c>
      <c r="B125" s="149"/>
      <c r="C125" s="149"/>
      <c r="D125" s="149" t="s">
        <v>544</v>
      </c>
      <c r="E125" s="149"/>
      <c r="F125" s="151"/>
      <c r="G125" s="149"/>
      <c r="H125" s="149"/>
      <c r="I125" s="158">
        <v>293197.96000000002</v>
      </c>
      <c r="J125" s="159">
        <v>6.0342415253134211E-2</v>
      </c>
    </row>
    <row r="126" spans="1:10" ht="30" customHeight="1" x14ac:dyDescent="0.2">
      <c r="A126" s="149" t="s">
        <v>545</v>
      </c>
      <c r="B126" s="149"/>
      <c r="C126" s="149"/>
      <c r="D126" s="149" t="s">
        <v>279</v>
      </c>
      <c r="E126" s="149"/>
      <c r="F126" s="151"/>
      <c r="G126" s="149"/>
      <c r="H126" s="149"/>
      <c r="I126" s="158">
        <v>165.45</v>
      </c>
      <c r="J126" s="159">
        <v>3.4050893818057451E-5</v>
      </c>
    </row>
    <row r="127" spans="1:10" ht="30" customHeight="1" x14ac:dyDescent="0.2">
      <c r="A127" s="152" t="s">
        <v>1500</v>
      </c>
      <c r="B127" s="153" t="s">
        <v>1440</v>
      </c>
      <c r="C127" s="152" t="s">
        <v>10</v>
      </c>
      <c r="D127" s="152" t="s">
        <v>391</v>
      </c>
      <c r="E127" s="104" t="s">
        <v>139</v>
      </c>
      <c r="F127" s="153">
        <v>330.9</v>
      </c>
      <c r="G127" s="156">
        <v>0.4</v>
      </c>
      <c r="H127" s="156">
        <v>0.5</v>
      </c>
      <c r="I127" s="156">
        <v>165.45</v>
      </c>
      <c r="J127" s="160">
        <v>3.4050893818057451E-5</v>
      </c>
    </row>
    <row r="128" spans="1:10" ht="30" customHeight="1" x14ac:dyDescent="0.2">
      <c r="A128" s="149" t="s">
        <v>546</v>
      </c>
      <c r="B128" s="149"/>
      <c r="C128" s="149"/>
      <c r="D128" s="149" t="s">
        <v>274</v>
      </c>
      <c r="E128" s="149"/>
      <c r="F128" s="151"/>
      <c r="G128" s="149"/>
      <c r="H128" s="149"/>
      <c r="I128" s="158">
        <v>754.54</v>
      </c>
      <c r="J128" s="159">
        <v>1.5529018689318264E-4</v>
      </c>
    </row>
    <row r="129" spans="1:10" ht="25.5" customHeight="1" x14ac:dyDescent="0.2">
      <c r="A129" s="152" t="s">
        <v>547</v>
      </c>
      <c r="B129" s="153" t="s">
        <v>68</v>
      </c>
      <c r="C129" s="152" t="s">
        <v>9</v>
      </c>
      <c r="D129" s="152" t="s">
        <v>69</v>
      </c>
      <c r="E129" s="104" t="s">
        <v>64</v>
      </c>
      <c r="F129" s="153">
        <v>2454.7600000000002</v>
      </c>
      <c r="G129" s="156">
        <v>0.11</v>
      </c>
      <c r="H129" s="156">
        <v>0.14000000000000001</v>
      </c>
      <c r="I129" s="156">
        <v>343.67</v>
      </c>
      <c r="J129" s="160">
        <v>7.0729952725607763E-5</v>
      </c>
    </row>
    <row r="130" spans="1:10" ht="30" customHeight="1" x14ac:dyDescent="0.2">
      <c r="A130" s="152" t="s">
        <v>548</v>
      </c>
      <c r="B130" s="153" t="s">
        <v>384</v>
      </c>
      <c r="C130" s="152" t="s">
        <v>9</v>
      </c>
      <c r="D130" s="152" t="s">
        <v>380</v>
      </c>
      <c r="E130" s="104" t="s">
        <v>74</v>
      </c>
      <c r="F130" s="153">
        <v>0.98</v>
      </c>
      <c r="G130" s="156">
        <v>161.06</v>
      </c>
      <c r="H130" s="156">
        <v>202.28</v>
      </c>
      <c r="I130" s="156">
        <v>198.23</v>
      </c>
      <c r="J130" s="160">
        <v>4.0797272176207485E-5</v>
      </c>
    </row>
    <row r="131" spans="1:10" ht="30" customHeight="1" x14ac:dyDescent="0.2">
      <c r="A131" s="152" t="s">
        <v>551</v>
      </c>
      <c r="B131" s="153" t="s">
        <v>1473</v>
      </c>
      <c r="C131" s="152" t="s">
        <v>9</v>
      </c>
      <c r="D131" s="152" t="s">
        <v>552</v>
      </c>
      <c r="E131" s="104" t="s">
        <v>74</v>
      </c>
      <c r="F131" s="153">
        <v>3.7</v>
      </c>
      <c r="G131" s="156">
        <v>45.76</v>
      </c>
      <c r="H131" s="156">
        <v>57.47</v>
      </c>
      <c r="I131" s="156">
        <v>212.64</v>
      </c>
      <c r="J131" s="160">
        <v>4.3762961991367396E-5</v>
      </c>
    </row>
    <row r="132" spans="1:10" ht="30" customHeight="1" x14ac:dyDescent="0.2">
      <c r="A132" s="149" t="s">
        <v>555</v>
      </c>
      <c r="B132" s="149"/>
      <c r="C132" s="149"/>
      <c r="D132" s="149" t="s">
        <v>275</v>
      </c>
      <c r="E132" s="149"/>
      <c r="F132" s="151"/>
      <c r="G132" s="149"/>
      <c r="H132" s="149"/>
      <c r="I132" s="158">
        <v>255489.44</v>
      </c>
      <c r="J132" s="159">
        <v>5.2581709235871618E-2</v>
      </c>
    </row>
    <row r="133" spans="1:10" ht="51.75" customHeight="1" x14ac:dyDescent="0.2">
      <c r="A133" s="152" t="s">
        <v>556</v>
      </c>
      <c r="B133" s="153" t="s">
        <v>286</v>
      </c>
      <c r="C133" s="152" t="s">
        <v>9</v>
      </c>
      <c r="D133" s="152" t="s">
        <v>301</v>
      </c>
      <c r="E133" s="104" t="s">
        <v>139</v>
      </c>
      <c r="F133" s="153">
        <v>645.04</v>
      </c>
      <c r="G133" s="156">
        <v>38.479999999999997</v>
      </c>
      <c r="H133" s="156">
        <v>48.33</v>
      </c>
      <c r="I133" s="156">
        <v>31174.78</v>
      </c>
      <c r="J133" s="160">
        <v>6.4160116263602355E-3</v>
      </c>
    </row>
    <row r="134" spans="1:10" ht="30" customHeight="1" x14ac:dyDescent="0.2">
      <c r="A134" s="152" t="s">
        <v>557</v>
      </c>
      <c r="B134" s="153" t="s">
        <v>72</v>
      </c>
      <c r="C134" s="152" t="s">
        <v>9</v>
      </c>
      <c r="D134" s="152" t="s">
        <v>73</v>
      </c>
      <c r="E134" s="104" t="s">
        <v>64</v>
      </c>
      <c r="F134" s="153">
        <v>1680.72</v>
      </c>
      <c r="G134" s="156">
        <v>77.540000000000006</v>
      </c>
      <c r="H134" s="156">
        <v>97.38</v>
      </c>
      <c r="I134" s="156">
        <v>163668.51</v>
      </c>
      <c r="J134" s="160">
        <v>3.368424935249123E-2</v>
      </c>
    </row>
    <row r="135" spans="1:10" ht="40.5" customHeight="1" x14ac:dyDescent="0.2">
      <c r="A135" s="152" t="s">
        <v>558</v>
      </c>
      <c r="B135" s="153" t="s">
        <v>370</v>
      </c>
      <c r="C135" s="152" t="s">
        <v>9</v>
      </c>
      <c r="D135" s="152" t="s">
        <v>304</v>
      </c>
      <c r="E135" s="104" t="s">
        <v>74</v>
      </c>
      <c r="F135" s="153">
        <v>42.55</v>
      </c>
      <c r="G135" s="156">
        <v>702.56</v>
      </c>
      <c r="H135" s="156">
        <v>882.35</v>
      </c>
      <c r="I135" s="156">
        <v>37543.99</v>
      </c>
      <c r="J135" s="160">
        <v>7.7268444665833224E-3</v>
      </c>
    </row>
    <row r="136" spans="1:10" ht="30" customHeight="1" x14ac:dyDescent="0.2">
      <c r="A136" s="152" t="s">
        <v>559</v>
      </c>
      <c r="B136" s="153" t="s">
        <v>352</v>
      </c>
      <c r="C136" s="152" t="s">
        <v>10</v>
      </c>
      <c r="D136" s="152" t="s">
        <v>306</v>
      </c>
      <c r="E136" s="104" t="s">
        <v>307</v>
      </c>
      <c r="F136" s="153">
        <v>13</v>
      </c>
      <c r="G136" s="156">
        <v>468.83</v>
      </c>
      <c r="H136" s="156">
        <v>588.79999999999995</v>
      </c>
      <c r="I136" s="156">
        <v>7654.4</v>
      </c>
      <c r="J136" s="160">
        <v>1.5753349147231124E-3</v>
      </c>
    </row>
    <row r="137" spans="1:10" ht="30" customHeight="1" x14ac:dyDescent="0.2">
      <c r="A137" s="152" t="s">
        <v>561</v>
      </c>
      <c r="B137" s="153" t="s">
        <v>361</v>
      </c>
      <c r="C137" s="152" t="s">
        <v>10</v>
      </c>
      <c r="D137" s="152" t="s">
        <v>309</v>
      </c>
      <c r="E137" s="104" t="s">
        <v>165</v>
      </c>
      <c r="F137" s="153">
        <v>136.56</v>
      </c>
      <c r="G137" s="156">
        <v>75.790000000000006</v>
      </c>
      <c r="H137" s="156">
        <v>95.18</v>
      </c>
      <c r="I137" s="156">
        <v>12997.78</v>
      </c>
      <c r="J137" s="160">
        <v>2.6750439809638607E-3</v>
      </c>
    </row>
    <row r="138" spans="1:10" ht="30" customHeight="1" x14ac:dyDescent="0.2">
      <c r="A138" s="152" t="s">
        <v>562</v>
      </c>
      <c r="B138" s="153" t="s">
        <v>164</v>
      </c>
      <c r="C138" s="152" t="s">
        <v>10</v>
      </c>
      <c r="D138" s="152" t="s">
        <v>75</v>
      </c>
      <c r="E138" s="104" t="s">
        <v>165</v>
      </c>
      <c r="F138" s="153">
        <v>1680.72</v>
      </c>
      <c r="G138" s="156">
        <v>0.56000000000000005</v>
      </c>
      <c r="H138" s="156">
        <v>0.7</v>
      </c>
      <c r="I138" s="156">
        <v>1176.5</v>
      </c>
      <c r="J138" s="160">
        <v>2.421328291142012E-4</v>
      </c>
    </row>
    <row r="139" spans="1:10" ht="30" customHeight="1" x14ac:dyDescent="0.2">
      <c r="A139" s="152" t="s">
        <v>563</v>
      </c>
      <c r="B139" s="153" t="s">
        <v>141</v>
      </c>
      <c r="C139" s="152" t="s">
        <v>10</v>
      </c>
      <c r="D139" s="152" t="s">
        <v>140</v>
      </c>
      <c r="E139" s="104" t="s">
        <v>139</v>
      </c>
      <c r="F139" s="153">
        <v>31</v>
      </c>
      <c r="G139" s="156">
        <v>32.71</v>
      </c>
      <c r="H139" s="156">
        <v>41.08</v>
      </c>
      <c r="I139" s="156">
        <v>1273.48</v>
      </c>
      <c r="J139" s="160">
        <v>2.6209206563565914E-4</v>
      </c>
    </row>
    <row r="140" spans="1:10" ht="30" customHeight="1" x14ac:dyDescent="0.2">
      <c r="A140" s="149" t="s">
        <v>565</v>
      </c>
      <c r="B140" s="149"/>
      <c r="C140" s="149"/>
      <c r="D140" s="149" t="s">
        <v>277</v>
      </c>
      <c r="E140" s="149"/>
      <c r="F140" s="151"/>
      <c r="G140" s="149"/>
      <c r="H140" s="149"/>
      <c r="I140" s="158">
        <v>3371.94</v>
      </c>
      <c r="J140" s="159">
        <v>6.9397141674741993E-4</v>
      </c>
    </row>
    <row r="141" spans="1:10" ht="30" customHeight="1" x14ac:dyDescent="0.2">
      <c r="A141" s="152" t="s">
        <v>566</v>
      </c>
      <c r="B141" s="153" t="s">
        <v>77</v>
      </c>
      <c r="C141" s="152" t="s">
        <v>9</v>
      </c>
      <c r="D141" s="152" t="s">
        <v>78</v>
      </c>
      <c r="E141" s="104" t="s">
        <v>139</v>
      </c>
      <c r="F141" s="153">
        <v>645.04</v>
      </c>
      <c r="G141" s="156">
        <v>1.33</v>
      </c>
      <c r="H141" s="156">
        <v>1.67</v>
      </c>
      <c r="I141" s="156">
        <v>1077.22</v>
      </c>
      <c r="J141" s="160">
        <v>2.2170023474577121E-4</v>
      </c>
    </row>
    <row r="142" spans="1:10" ht="30" customHeight="1" x14ac:dyDescent="0.2">
      <c r="A142" s="152" t="s">
        <v>567</v>
      </c>
      <c r="B142" s="153" t="s">
        <v>79</v>
      </c>
      <c r="C142" s="152" t="s">
        <v>10</v>
      </c>
      <c r="D142" s="152" t="s">
        <v>80</v>
      </c>
      <c r="E142" s="104" t="s">
        <v>81</v>
      </c>
      <c r="F142" s="153">
        <v>2</v>
      </c>
      <c r="G142" s="156">
        <v>89.5</v>
      </c>
      <c r="H142" s="156">
        <v>112.4</v>
      </c>
      <c r="I142" s="156">
        <v>224.8</v>
      </c>
      <c r="J142" s="160">
        <v>4.6265584347532877E-5</v>
      </c>
    </row>
    <row r="143" spans="1:10" ht="30" customHeight="1" x14ac:dyDescent="0.2">
      <c r="A143" s="152" t="s">
        <v>568</v>
      </c>
      <c r="B143" s="153" t="s">
        <v>82</v>
      </c>
      <c r="C143" s="152" t="s">
        <v>83</v>
      </c>
      <c r="D143" s="152" t="s">
        <v>315</v>
      </c>
      <c r="E143" s="104" t="s">
        <v>64</v>
      </c>
      <c r="F143" s="153">
        <v>2.2000000000000002</v>
      </c>
      <c r="G143" s="156">
        <v>457.46</v>
      </c>
      <c r="H143" s="156">
        <v>574.52</v>
      </c>
      <c r="I143" s="156">
        <v>1263.94</v>
      </c>
      <c r="J143" s="160">
        <v>2.601286596095227E-4</v>
      </c>
    </row>
    <row r="144" spans="1:10" ht="30" customHeight="1" x14ac:dyDescent="0.2">
      <c r="A144" s="152" t="s">
        <v>569</v>
      </c>
      <c r="B144" s="153" t="s">
        <v>84</v>
      </c>
      <c r="C144" s="152" t="s">
        <v>83</v>
      </c>
      <c r="D144" s="152" t="s">
        <v>318</v>
      </c>
      <c r="E144" s="104" t="s">
        <v>379</v>
      </c>
      <c r="F144" s="153">
        <v>6</v>
      </c>
      <c r="G144" s="156">
        <v>106.96</v>
      </c>
      <c r="H144" s="156">
        <v>134.33000000000001</v>
      </c>
      <c r="I144" s="156">
        <v>805.98</v>
      </c>
      <c r="J144" s="160">
        <v>1.658769380445932E-4</v>
      </c>
    </row>
    <row r="145" spans="1:10" ht="30" customHeight="1" x14ac:dyDescent="0.2">
      <c r="A145" s="149" t="s">
        <v>570</v>
      </c>
      <c r="B145" s="149"/>
      <c r="C145" s="149"/>
      <c r="D145" s="149" t="s">
        <v>406</v>
      </c>
      <c r="E145" s="149"/>
      <c r="F145" s="151"/>
      <c r="G145" s="149"/>
      <c r="H145" s="149"/>
      <c r="I145" s="158">
        <v>33416.589999999997</v>
      </c>
      <c r="J145" s="159">
        <v>6.8773935198039307E-3</v>
      </c>
    </row>
    <row r="146" spans="1:10" ht="30" customHeight="1" x14ac:dyDescent="0.2">
      <c r="A146" s="152" t="s">
        <v>571</v>
      </c>
      <c r="B146" s="153" t="s">
        <v>1464</v>
      </c>
      <c r="C146" s="152" t="s">
        <v>9</v>
      </c>
      <c r="D146" s="152" t="s">
        <v>408</v>
      </c>
      <c r="E146" s="104" t="s">
        <v>139</v>
      </c>
      <c r="F146" s="153">
        <v>43.41</v>
      </c>
      <c r="G146" s="156">
        <v>7.17</v>
      </c>
      <c r="H146" s="156">
        <v>9</v>
      </c>
      <c r="I146" s="156">
        <v>390.69</v>
      </c>
      <c r="J146" s="160">
        <v>8.0407033579793681E-5</v>
      </c>
    </row>
    <row r="147" spans="1:10" ht="51" customHeight="1" x14ac:dyDescent="0.2">
      <c r="A147" s="152" t="s">
        <v>574</v>
      </c>
      <c r="B147" s="153" t="s">
        <v>1465</v>
      </c>
      <c r="C147" s="152" t="s">
        <v>9</v>
      </c>
      <c r="D147" s="152" t="s">
        <v>412</v>
      </c>
      <c r="E147" s="104" t="s">
        <v>74</v>
      </c>
      <c r="F147" s="153">
        <v>87.19</v>
      </c>
      <c r="G147" s="156">
        <v>5.76</v>
      </c>
      <c r="H147" s="156">
        <v>7.23</v>
      </c>
      <c r="I147" s="156">
        <v>630.38</v>
      </c>
      <c r="J147" s="160">
        <v>1.2973709546707196E-4</v>
      </c>
    </row>
    <row r="148" spans="1:10" ht="30" customHeight="1" x14ac:dyDescent="0.2">
      <c r="A148" s="152" t="s">
        <v>575</v>
      </c>
      <c r="B148" s="153" t="s">
        <v>1466</v>
      </c>
      <c r="C148" s="152" t="s">
        <v>9</v>
      </c>
      <c r="D148" s="152" t="s">
        <v>414</v>
      </c>
      <c r="E148" s="104" t="s">
        <v>64</v>
      </c>
      <c r="F148" s="153">
        <v>130.22999999999999</v>
      </c>
      <c r="G148" s="156">
        <v>18.62</v>
      </c>
      <c r="H148" s="156">
        <v>23.38</v>
      </c>
      <c r="I148" s="156">
        <v>3044.78</v>
      </c>
      <c r="J148" s="160">
        <v>6.2663935013203362E-4</v>
      </c>
    </row>
    <row r="149" spans="1:10" ht="38.25" customHeight="1" x14ac:dyDescent="0.2">
      <c r="A149" s="152" t="s">
        <v>577</v>
      </c>
      <c r="B149" s="153" t="s">
        <v>1467</v>
      </c>
      <c r="C149" s="152" t="s">
        <v>9</v>
      </c>
      <c r="D149" s="152" t="s">
        <v>418</v>
      </c>
      <c r="E149" s="104" t="s">
        <v>108</v>
      </c>
      <c r="F149" s="153">
        <v>2</v>
      </c>
      <c r="G149" s="156">
        <v>1558.63</v>
      </c>
      <c r="H149" s="156">
        <v>1957.48</v>
      </c>
      <c r="I149" s="156">
        <v>3914.96</v>
      </c>
      <c r="J149" s="160">
        <v>8.0572914633993467E-4</v>
      </c>
    </row>
    <row r="150" spans="1:10" ht="30" customHeight="1" x14ac:dyDescent="0.2">
      <c r="A150" s="152" t="s">
        <v>578</v>
      </c>
      <c r="B150" s="153" t="s">
        <v>1468</v>
      </c>
      <c r="C150" s="152" t="s">
        <v>9</v>
      </c>
      <c r="D150" s="152" t="s">
        <v>422</v>
      </c>
      <c r="E150" s="104" t="s">
        <v>108</v>
      </c>
      <c r="F150" s="153">
        <v>2</v>
      </c>
      <c r="G150" s="156">
        <v>735.41</v>
      </c>
      <c r="H150" s="156">
        <v>923.6</v>
      </c>
      <c r="I150" s="156">
        <v>1847.2</v>
      </c>
      <c r="J150" s="160">
        <v>3.8016809344645344E-4</v>
      </c>
    </row>
    <row r="151" spans="1:10" ht="30" customHeight="1" x14ac:dyDescent="0.2">
      <c r="A151" s="152" t="s">
        <v>579</v>
      </c>
      <c r="B151" s="153" t="s">
        <v>1528</v>
      </c>
      <c r="C151" s="152" t="s">
        <v>9</v>
      </c>
      <c r="D151" s="152" t="s">
        <v>1490</v>
      </c>
      <c r="E151" s="104" t="s">
        <v>139</v>
      </c>
      <c r="F151" s="153">
        <v>0.4</v>
      </c>
      <c r="G151" s="156">
        <v>715.25</v>
      </c>
      <c r="H151" s="156">
        <v>898.28</v>
      </c>
      <c r="I151" s="156">
        <v>359.31</v>
      </c>
      <c r="J151" s="160">
        <v>7.3948786085017965E-5</v>
      </c>
    </row>
    <row r="152" spans="1:10" ht="30" customHeight="1" x14ac:dyDescent="0.2">
      <c r="A152" s="152" t="s">
        <v>582</v>
      </c>
      <c r="B152" s="153" t="s">
        <v>1474</v>
      </c>
      <c r="C152" s="152" t="s">
        <v>9</v>
      </c>
      <c r="D152" s="152" t="s">
        <v>580</v>
      </c>
      <c r="E152" s="104" t="s">
        <v>108</v>
      </c>
      <c r="F152" s="153">
        <v>2</v>
      </c>
      <c r="G152" s="156">
        <v>2250.15</v>
      </c>
      <c r="H152" s="156">
        <v>2825.96</v>
      </c>
      <c r="I152" s="156">
        <v>5651.92</v>
      </c>
      <c r="J152" s="160">
        <v>1.1632089923732563E-3</v>
      </c>
    </row>
    <row r="153" spans="1:10" ht="30" customHeight="1" x14ac:dyDescent="0.2">
      <c r="A153" s="152" t="s">
        <v>585</v>
      </c>
      <c r="B153" s="153" t="s">
        <v>1444</v>
      </c>
      <c r="C153" s="152" t="s">
        <v>10</v>
      </c>
      <c r="D153" s="152" t="s">
        <v>428</v>
      </c>
      <c r="E153" s="104" t="s">
        <v>74</v>
      </c>
      <c r="F153" s="153">
        <v>4.09</v>
      </c>
      <c r="G153" s="156">
        <v>151.71</v>
      </c>
      <c r="H153" s="156">
        <v>190.53</v>
      </c>
      <c r="I153" s="156">
        <v>779.27</v>
      </c>
      <c r="J153" s="160">
        <v>1.6037981278693036E-4</v>
      </c>
    </row>
    <row r="154" spans="1:10" ht="54.75" customHeight="1" x14ac:dyDescent="0.2">
      <c r="A154" s="152" t="s">
        <v>588</v>
      </c>
      <c r="B154" s="153" t="s">
        <v>1470</v>
      </c>
      <c r="C154" s="152" t="s">
        <v>9</v>
      </c>
      <c r="D154" s="152" t="s">
        <v>432</v>
      </c>
      <c r="E154" s="104" t="s">
        <v>139</v>
      </c>
      <c r="F154" s="153">
        <v>2.36</v>
      </c>
      <c r="G154" s="156">
        <v>103.76</v>
      </c>
      <c r="H154" s="156">
        <v>130.31</v>
      </c>
      <c r="I154" s="156">
        <v>307.52999999999997</v>
      </c>
      <c r="J154" s="160">
        <v>6.3292060295359366E-5</v>
      </c>
    </row>
    <row r="155" spans="1:10" ht="54" customHeight="1" x14ac:dyDescent="0.2">
      <c r="A155" s="152" t="s">
        <v>591</v>
      </c>
      <c r="B155" s="153" t="s">
        <v>1471</v>
      </c>
      <c r="C155" s="152" t="s">
        <v>9</v>
      </c>
      <c r="D155" s="152" t="s">
        <v>435</v>
      </c>
      <c r="E155" s="104" t="s">
        <v>139</v>
      </c>
      <c r="F155" s="153">
        <v>41.05</v>
      </c>
      <c r="G155" s="156">
        <v>297.10000000000002</v>
      </c>
      <c r="H155" s="156">
        <v>373.13</v>
      </c>
      <c r="I155" s="156">
        <v>15316.99</v>
      </c>
      <c r="J155" s="160">
        <v>3.1523553949969643E-3</v>
      </c>
    </row>
    <row r="156" spans="1:10" ht="62.25" customHeight="1" x14ac:dyDescent="0.2">
      <c r="A156" s="152" t="s">
        <v>1506</v>
      </c>
      <c r="B156" s="153" t="s">
        <v>1472</v>
      </c>
      <c r="C156" s="152" t="s">
        <v>9</v>
      </c>
      <c r="D156" s="152" t="s">
        <v>439</v>
      </c>
      <c r="E156" s="104" t="s">
        <v>74</v>
      </c>
      <c r="F156" s="153">
        <v>64.34</v>
      </c>
      <c r="G156" s="156">
        <v>14.52</v>
      </c>
      <c r="H156" s="156">
        <v>18.239999999999998</v>
      </c>
      <c r="I156" s="156">
        <v>1173.56</v>
      </c>
      <c r="J156" s="160">
        <v>2.4152775430111515E-4</v>
      </c>
    </row>
    <row r="157" spans="1:10" ht="30" customHeight="1" x14ac:dyDescent="0.2">
      <c r="A157" s="149" t="s">
        <v>594</v>
      </c>
      <c r="B157" s="149"/>
      <c r="C157" s="149"/>
      <c r="D157" s="149" t="s">
        <v>595</v>
      </c>
      <c r="E157" s="149"/>
      <c r="F157" s="151"/>
      <c r="G157" s="149"/>
      <c r="H157" s="149"/>
      <c r="I157" s="158">
        <v>59544.88</v>
      </c>
      <c r="J157" s="159">
        <v>1.2254798345657132E-2</v>
      </c>
    </row>
    <row r="158" spans="1:10" ht="30" customHeight="1" x14ac:dyDescent="0.2">
      <c r="A158" s="149" t="s">
        <v>596</v>
      </c>
      <c r="B158" s="149"/>
      <c r="C158" s="149"/>
      <c r="D158" s="149" t="s">
        <v>279</v>
      </c>
      <c r="E158" s="149"/>
      <c r="F158" s="151"/>
      <c r="G158" s="149"/>
      <c r="H158" s="149"/>
      <c r="I158" s="158">
        <v>32.22</v>
      </c>
      <c r="J158" s="159">
        <v>6.6311260128003079E-6</v>
      </c>
    </row>
    <row r="159" spans="1:10" ht="30" customHeight="1" x14ac:dyDescent="0.2">
      <c r="A159" s="152" t="s">
        <v>597</v>
      </c>
      <c r="B159" s="153" t="s">
        <v>1440</v>
      </c>
      <c r="C159" s="152" t="s">
        <v>10</v>
      </c>
      <c r="D159" s="152" t="s">
        <v>391</v>
      </c>
      <c r="E159" s="104" t="s">
        <v>139</v>
      </c>
      <c r="F159" s="153">
        <v>64.44</v>
      </c>
      <c r="G159" s="156">
        <v>0.4</v>
      </c>
      <c r="H159" s="156">
        <v>0.5</v>
      </c>
      <c r="I159" s="156">
        <v>32.22</v>
      </c>
      <c r="J159" s="160">
        <v>6.6311260128003079E-6</v>
      </c>
    </row>
    <row r="160" spans="1:10" ht="30" customHeight="1" x14ac:dyDescent="0.2">
      <c r="A160" s="149" t="s">
        <v>600</v>
      </c>
      <c r="B160" s="149"/>
      <c r="C160" s="149"/>
      <c r="D160" s="149" t="s">
        <v>274</v>
      </c>
      <c r="E160" s="149"/>
      <c r="F160" s="151"/>
      <c r="G160" s="149"/>
      <c r="H160" s="149"/>
      <c r="I160" s="158">
        <v>79.28</v>
      </c>
      <c r="J160" s="159">
        <v>1.6316439177368355E-5</v>
      </c>
    </row>
    <row r="161" spans="1:10" ht="30" customHeight="1" x14ac:dyDescent="0.2">
      <c r="A161" s="152" t="s">
        <v>601</v>
      </c>
      <c r="B161" s="153" t="s">
        <v>68</v>
      </c>
      <c r="C161" s="152" t="s">
        <v>9</v>
      </c>
      <c r="D161" s="152" t="s">
        <v>69</v>
      </c>
      <c r="E161" s="104" t="s">
        <v>64</v>
      </c>
      <c r="F161" s="153">
        <v>566.30999999999995</v>
      </c>
      <c r="G161" s="156">
        <v>0.11</v>
      </c>
      <c r="H161" s="156">
        <v>0.14000000000000001</v>
      </c>
      <c r="I161" s="156">
        <v>79.28</v>
      </c>
      <c r="J161" s="160">
        <v>1.6316439177368355E-5</v>
      </c>
    </row>
    <row r="162" spans="1:10" ht="30" customHeight="1" x14ac:dyDescent="0.2">
      <c r="A162" s="149" t="s">
        <v>604</v>
      </c>
      <c r="B162" s="149"/>
      <c r="C162" s="149"/>
      <c r="D162" s="149" t="s">
        <v>275</v>
      </c>
      <c r="E162" s="149"/>
      <c r="F162" s="151"/>
      <c r="G162" s="149"/>
      <c r="H162" s="149"/>
      <c r="I162" s="158">
        <v>58261.41</v>
      </c>
      <c r="J162" s="159">
        <v>1.1990650260503539E-2</v>
      </c>
    </row>
    <row r="163" spans="1:10" ht="54" customHeight="1" x14ac:dyDescent="0.2">
      <c r="A163" s="152" t="s">
        <v>605</v>
      </c>
      <c r="B163" s="153" t="s">
        <v>286</v>
      </c>
      <c r="C163" s="152" t="s">
        <v>9</v>
      </c>
      <c r="D163" s="152" t="s">
        <v>301</v>
      </c>
      <c r="E163" s="104" t="s">
        <v>139</v>
      </c>
      <c r="F163" s="153">
        <v>122.88</v>
      </c>
      <c r="G163" s="156">
        <v>38.479999999999997</v>
      </c>
      <c r="H163" s="156">
        <v>48.33</v>
      </c>
      <c r="I163" s="156">
        <v>5938.79</v>
      </c>
      <c r="J163" s="160">
        <v>1.222249064356249E-3</v>
      </c>
    </row>
    <row r="164" spans="1:10" ht="30" customHeight="1" x14ac:dyDescent="0.2">
      <c r="A164" s="152" t="s">
        <v>608</v>
      </c>
      <c r="B164" s="153" t="s">
        <v>72</v>
      </c>
      <c r="C164" s="152" t="s">
        <v>9</v>
      </c>
      <c r="D164" s="152" t="s">
        <v>73</v>
      </c>
      <c r="E164" s="104" t="s">
        <v>64</v>
      </c>
      <c r="F164" s="153">
        <v>418.86</v>
      </c>
      <c r="G164" s="156">
        <v>77.540000000000006</v>
      </c>
      <c r="H164" s="156">
        <v>97.38</v>
      </c>
      <c r="I164" s="156">
        <v>40788.589999999997</v>
      </c>
      <c r="J164" s="160">
        <v>8.394608323229252E-3</v>
      </c>
    </row>
    <row r="165" spans="1:10" ht="39.75" customHeight="1" x14ac:dyDescent="0.2">
      <c r="A165" s="152" t="s">
        <v>611</v>
      </c>
      <c r="B165" s="153" t="s">
        <v>370</v>
      </c>
      <c r="C165" s="152" t="s">
        <v>9</v>
      </c>
      <c r="D165" s="152" t="s">
        <v>304</v>
      </c>
      <c r="E165" s="104" t="s">
        <v>74</v>
      </c>
      <c r="F165" s="153">
        <v>7.2</v>
      </c>
      <c r="G165" s="156">
        <v>702.56</v>
      </c>
      <c r="H165" s="156">
        <v>882.35</v>
      </c>
      <c r="I165" s="156">
        <v>6352.92</v>
      </c>
      <c r="J165" s="160">
        <v>1.3074802318199668E-3</v>
      </c>
    </row>
    <row r="166" spans="1:10" ht="30" customHeight="1" x14ac:dyDescent="0.2">
      <c r="A166" s="152" t="s">
        <v>614</v>
      </c>
      <c r="B166" s="153" t="s">
        <v>352</v>
      </c>
      <c r="C166" s="152" t="s">
        <v>10</v>
      </c>
      <c r="D166" s="152" t="s">
        <v>306</v>
      </c>
      <c r="E166" s="104" t="s">
        <v>307</v>
      </c>
      <c r="F166" s="153">
        <v>4</v>
      </c>
      <c r="G166" s="156">
        <v>468.83</v>
      </c>
      <c r="H166" s="156">
        <v>588.79999999999995</v>
      </c>
      <c r="I166" s="156">
        <v>2355.1999999999998</v>
      </c>
      <c r="J166" s="160">
        <v>4.8471843529941921E-4</v>
      </c>
    </row>
    <row r="167" spans="1:10" ht="30" customHeight="1" x14ac:dyDescent="0.2">
      <c r="A167" s="152" t="s">
        <v>616</v>
      </c>
      <c r="B167" s="153" t="s">
        <v>361</v>
      </c>
      <c r="C167" s="152" t="s">
        <v>10</v>
      </c>
      <c r="D167" s="152" t="s">
        <v>309</v>
      </c>
      <c r="E167" s="104" t="s">
        <v>165</v>
      </c>
      <c r="F167" s="153">
        <v>22.79</v>
      </c>
      <c r="G167" s="156">
        <v>75.790000000000006</v>
      </c>
      <c r="H167" s="156">
        <v>95.18</v>
      </c>
      <c r="I167" s="156">
        <v>2169.15</v>
      </c>
      <c r="J167" s="160">
        <v>4.4642790163456822E-4</v>
      </c>
    </row>
    <row r="168" spans="1:10" ht="30" customHeight="1" x14ac:dyDescent="0.2">
      <c r="A168" s="152" t="s">
        <v>619</v>
      </c>
      <c r="B168" s="153" t="s">
        <v>164</v>
      </c>
      <c r="C168" s="152" t="s">
        <v>10</v>
      </c>
      <c r="D168" s="152" t="s">
        <v>75</v>
      </c>
      <c r="E168" s="104" t="s">
        <v>165</v>
      </c>
      <c r="F168" s="153">
        <v>418.86</v>
      </c>
      <c r="G168" s="156">
        <v>0.56000000000000005</v>
      </c>
      <c r="H168" s="156">
        <v>0.7</v>
      </c>
      <c r="I168" s="156">
        <v>293.2</v>
      </c>
      <c r="J168" s="160">
        <v>6.0342835100963702E-5</v>
      </c>
    </row>
    <row r="169" spans="1:10" ht="30" customHeight="1" x14ac:dyDescent="0.2">
      <c r="A169" s="152" t="s">
        <v>620</v>
      </c>
      <c r="B169" s="153" t="s">
        <v>141</v>
      </c>
      <c r="C169" s="152" t="s">
        <v>10</v>
      </c>
      <c r="D169" s="152" t="s">
        <v>140</v>
      </c>
      <c r="E169" s="104" t="s">
        <v>139</v>
      </c>
      <c r="F169" s="153">
        <v>8.85</v>
      </c>
      <c r="G169" s="156">
        <v>32.71</v>
      </c>
      <c r="H169" s="156">
        <v>41.08</v>
      </c>
      <c r="I169" s="156">
        <v>363.56</v>
      </c>
      <c r="J169" s="160">
        <v>7.4823469063118559E-5</v>
      </c>
    </row>
    <row r="170" spans="1:10" ht="30" customHeight="1" x14ac:dyDescent="0.2">
      <c r="A170" s="149" t="s">
        <v>623</v>
      </c>
      <c r="B170" s="149"/>
      <c r="C170" s="149"/>
      <c r="D170" s="149" t="s">
        <v>277</v>
      </c>
      <c r="E170" s="149"/>
      <c r="F170" s="151"/>
      <c r="G170" s="149"/>
      <c r="H170" s="149"/>
      <c r="I170" s="158">
        <v>1171.97</v>
      </c>
      <c r="J170" s="159">
        <v>2.4120051996342573E-4</v>
      </c>
    </row>
    <row r="171" spans="1:10" ht="30" customHeight="1" x14ac:dyDescent="0.2">
      <c r="A171" s="152" t="s">
        <v>624</v>
      </c>
      <c r="B171" s="153" t="s">
        <v>77</v>
      </c>
      <c r="C171" s="152" t="s">
        <v>9</v>
      </c>
      <c r="D171" s="152" t="s">
        <v>78</v>
      </c>
      <c r="E171" s="104" t="s">
        <v>139</v>
      </c>
      <c r="F171" s="153">
        <v>122.88</v>
      </c>
      <c r="G171" s="156">
        <v>1.33</v>
      </c>
      <c r="H171" s="156">
        <v>1.67</v>
      </c>
      <c r="I171" s="156">
        <v>205.21</v>
      </c>
      <c r="J171" s="160">
        <v>4.2233810337887998E-5</v>
      </c>
    </row>
    <row r="172" spans="1:10" ht="30" customHeight="1" x14ac:dyDescent="0.2">
      <c r="A172" s="152" t="s">
        <v>625</v>
      </c>
      <c r="B172" s="153" t="s">
        <v>79</v>
      </c>
      <c r="C172" s="152" t="s">
        <v>10</v>
      </c>
      <c r="D172" s="152" t="s">
        <v>80</v>
      </c>
      <c r="E172" s="104" t="s">
        <v>81</v>
      </c>
      <c r="F172" s="153">
        <v>2</v>
      </c>
      <c r="G172" s="156">
        <v>89.5</v>
      </c>
      <c r="H172" s="156">
        <v>112.4</v>
      </c>
      <c r="I172" s="156">
        <v>224.8</v>
      </c>
      <c r="J172" s="160">
        <v>4.6265584347532877E-5</v>
      </c>
    </row>
    <row r="173" spans="1:10" ht="30" customHeight="1" x14ac:dyDescent="0.2">
      <c r="A173" s="152" t="s">
        <v>626</v>
      </c>
      <c r="B173" s="153" t="s">
        <v>82</v>
      </c>
      <c r="C173" s="152" t="s">
        <v>83</v>
      </c>
      <c r="D173" s="152" t="s">
        <v>315</v>
      </c>
      <c r="E173" s="104" t="s">
        <v>64</v>
      </c>
      <c r="F173" s="153">
        <v>0.59</v>
      </c>
      <c r="G173" s="156">
        <v>457.46</v>
      </c>
      <c r="H173" s="156">
        <v>574.52</v>
      </c>
      <c r="I173" s="156">
        <v>338.97</v>
      </c>
      <c r="J173" s="160">
        <v>6.9762656255708278E-5</v>
      </c>
    </row>
    <row r="174" spans="1:10" ht="30" customHeight="1" x14ac:dyDescent="0.2">
      <c r="A174" s="152" t="s">
        <v>628</v>
      </c>
      <c r="B174" s="153" t="s">
        <v>84</v>
      </c>
      <c r="C174" s="152" t="s">
        <v>83</v>
      </c>
      <c r="D174" s="152" t="s">
        <v>318</v>
      </c>
      <c r="E174" s="104" t="s">
        <v>379</v>
      </c>
      <c r="F174" s="153">
        <v>3</v>
      </c>
      <c r="G174" s="156">
        <v>106.96</v>
      </c>
      <c r="H174" s="156">
        <v>134.33000000000001</v>
      </c>
      <c r="I174" s="156">
        <v>402.99</v>
      </c>
      <c r="J174" s="160">
        <v>8.2938469022296598E-5</v>
      </c>
    </row>
    <row r="175" spans="1:10" ht="30" customHeight="1" x14ac:dyDescent="0.2">
      <c r="A175" s="149" t="s">
        <v>629</v>
      </c>
      <c r="B175" s="149"/>
      <c r="C175" s="149"/>
      <c r="D175" s="149" t="s">
        <v>630</v>
      </c>
      <c r="E175" s="149"/>
      <c r="F175" s="151"/>
      <c r="G175" s="149"/>
      <c r="H175" s="149"/>
      <c r="I175" s="158">
        <v>53681.87</v>
      </c>
      <c r="J175" s="159">
        <v>1.1048145393319816E-2</v>
      </c>
    </row>
    <row r="176" spans="1:10" ht="30" customHeight="1" x14ac:dyDescent="0.2">
      <c r="A176" s="149" t="s">
        <v>631</v>
      </c>
      <c r="B176" s="149"/>
      <c r="C176" s="149"/>
      <c r="D176" s="149" t="s">
        <v>279</v>
      </c>
      <c r="E176" s="149"/>
      <c r="F176" s="151"/>
      <c r="G176" s="149"/>
      <c r="H176" s="149"/>
      <c r="I176" s="158">
        <v>27.42</v>
      </c>
      <c r="J176" s="159">
        <v>5.6432487669455138E-6</v>
      </c>
    </row>
    <row r="177" spans="1:10" ht="30" customHeight="1" x14ac:dyDescent="0.2">
      <c r="A177" s="152" t="s">
        <v>1507</v>
      </c>
      <c r="B177" s="153" t="s">
        <v>1440</v>
      </c>
      <c r="C177" s="152" t="s">
        <v>10</v>
      </c>
      <c r="D177" s="152" t="s">
        <v>391</v>
      </c>
      <c r="E177" s="104" t="s">
        <v>139</v>
      </c>
      <c r="F177" s="153">
        <v>54.84</v>
      </c>
      <c r="G177" s="156">
        <v>0.4</v>
      </c>
      <c r="H177" s="156">
        <v>0.5</v>
      </c>
      <c r="I177" s="156">
        <v>27.42</v>
      </c>
      <c r="J177" s="160">
        <v>5.6432487669455138E-6</v>
      </c>
    </row>
    <row r="178" spans="1:10" ht="30" customHeight="1" x14ac:dyDescent="0.2">
      <c r="A178" s="149" t="s">
        <v>634</v>
      </c>
      <c r="B178" s="149"/>
      <c r="C178" s="149"/>
      <c r="D178" s="149" t="s">
        <v>274</v>
      </c>
      <c r="E178" s="149"/>
      <c r="F178" s="151"/>
      <c r="G178" s="149"/>
      <c r="H178" s="149"/>
      <c r="I178" s="158">
        <v>72.17</v>
      </c>
      <c r="J178" s="159">
        <v>1.4853146006945942E-5</v>
      </c>
    </row>
    <row r="179" spans="1:10" ht="30" customHeight="1" x14ac:dyDescent="0.2">
      <c r="A179" s="152" t="s">
        <v>635</v>
      </c>
      <c r="B179" s="153" t="s">
        <v>68</v>
      </c>
      <c r="C179" s="152" t="s">
        <v>9</v>
      </c>
      <c r="D179" s="152" t="s">
        <v>69</v>
      </c>
      <c r="E179" s="104" t="s">
        <v>64</v>
      </c>
      <c r="F179" s="153">
        <v>515.49</v>
      </c>
      <c r="G179" s="156">
        <v>0.11</v>
      </c>
      <c r="H179" s="156">
        <v>0.14000000000000001</v>
      </c>
      <c r="I179" s="156">
        <v>72.17</v>
      </c>
      <c r="J179" s="160">
        <v>1.4853146006945942E-5</v>
      </c>
    </row>
    <row r="180" spans="1:10" ht="30" customHeight="1" x14ac:dyDescent="0.2">
      <c r="A180" s="149" t="s">
        <v>638</v>
      </c>
      <c r="B180" s="149"/>
      <c r="C180" s="149"/>
      <c r="D180" s="149" t="s">
        <v>275</v>
      </c>
      <c r="E180" s="149"/>
      <c r="F180" s="151"/>
      <c r="G180" s="149"/>
      <c r="H180" s="149"/>
      <c r="I180" s="158">
        <v>53152.38</v>
      </c>
      <c r="J180" s="159">
        <v>1.0939172242714054E-2</v>
      </c>
    </row>
    <row r="181" spans="1:10" ht="51" customHeight="1" x14ac:dyDescent="0.2">
      <c r="A181" s="152" t="s">
        <v>639</v>
      </c>
      <c r="B181" s="153" t="s">
        <v>286</v>
      </c>
      <c r="C181" s="152" t="s">
        <v>9</v>
      </c>
      <c r="D181" s="152" t="s">
        <v>301</v>
      </c>
      <c r="E181" s="104" t="s">
        <v>139</v>
      </c>
      <c r="F181" s="153">
        <v>109.68</v>
      </c>
      <c r="G181" s="156">
        <v>38.479999999999997</v>
      </c>
      <c r="H181" s="156">
        <v>48.33</v>
      </c>
      <c r="I181" s="156">
        <v>5300.83</v>
      </c>
      <c r="J181" s="160">
        <v>1.0909519460717647E-3</v>
      </c>
    </row>
    <row r="182" spans="1:10" ht="30" customHeight="1" x14ac:dyDescent="0.2">
      <c r="A182" s="152" t="s">
        <v>642</v>
      </c>
      <c r="B182" s="153" t="s">
        <v>72</v>
      </c>
      <c r="C182" s="152" t="s">
        <v>9</v>
      </c>
      <c r="D182" s="152" t="s">
        <v>73</v>
      </c>
      <c r="E182" s="104" t="s">
        <v>64</v>
      </c>
      <c r="F182" s="153">
        <v>383.88</v>
      </c>
      <c r="G182" s="156">
        <v>77.540000000000006</v>
      </c>
      <c r="H182" s="156">
        <v>97.38</v>
      </c>
      <c r="I182" s="156">
        <v>37382.230000000003</v>
      </c>
      <c r="J182" s="160">
        <v>7.6935530033980159E-3</v>
      </c>
    </row>
    <row r="183" spans="1:10" ht="39" customHeight="1" x14ac:dyDescent="0.2">
      <c r="A183" s="152" t="s">
        <v>645</v>
      </c>
      <c r="B183" s="153" t="s">
        <v>370</v>
      </c>
      <c r="C183" s="152" t="s">
        <v>9</v>
      </c>
      <c r="D183" s="152" t="s">
        <v>304</v>
      </c>
      <c r="E183" s="104" t="s">
        <v>74</v>
      </c>
      <c r="F183" s="153">
        <v>6.3</v>
      </c>
      <c r="G183" s="156">
        <v>702.56</v>
      </c>
      <c r="H183" s="156">
        <v>882.35</v>
      </c>
      <c r="I183" s="156">
        <v>5558.81</v>
      </c>
      <c r="J183" s="160">
        <v>1.1440462318812689E-3</v>
      </c>
    </row>
    <row r="184" spans="1:10" ht="30" customHeight="1" x14ac:dyDescent="0.2">
      <c r="A184" s="152" t="s">
        <v>648</v>
      </c>
      <c r="B184" s="153" t="s">
        <v>352</v>
      </c>
      <c r="C184" s="152" t="s">
        <v>10</v>
      </c>
      <c r="D184" s="152" t="s">
        <v>306</v>
      </c>
      <c r="E184" s="104" t="s">
        <v>307</v>
      </c>
      <c r="F184" s="153">
        <v>4</v>
      </c>
      <c r="G184" s="156">
        <v>468.83</v>
      </c>
      <c r="H184" s="156">
        <v>588.79999999999995</v>
      </c>
      <c r="I184" s="156">
        <v>2355.1999999999998</v>
      </c>
      <c r="J184" s="160">
        <v>4.8471843529941921E-4</v>
      </c>
    </row>
    <row r="185" spans="1:10" ht="30" customHeight="1" x14ac:dyDescent="0.2">
      <c r="A185" s="152" t="s">
        <v>649</v>
      </c>
      <c r="B185" s="153" t="s">
        <v>361</v>
      </c>
      <c r="C185" s="152" t="s">
        <v>10</v>
      </c>
      <c r="D185" s="152" t="s">
        <v>309</v>
      </c>
      <c r="E185" s="104" t="s">
        <v>165</v>
      </c>
      <c r="F185" s="153">
        <v>19.82</v>
      </c>
      <c r="G185" s="156">
        <v>75.790000000000006</v>
      </c>
      <c r="H185" s="156">
        <v>95.18</v>
      </c>
      <c r="I185" s="156">
        <v>1886.47</v>
      </c>
      <c r="J185" s="160">
        <v>3.8825016416410297E-4</v>
      </c>
    </row>
    <row r="186" spans="1:10" ht="30" customHeight="1" x14ac:dyDescent="0.2">
      <c r="A186" s="152" t="s">
        <v>652</v>
      </c>
      <c r="B186" s="153" t="s">
        <v>164</v>
      </c>
      <c r="C186" s="152" t="s">
        <v>10</v>
      </c>
      <c r="D186" s="152" t="s">
        <v>75</v>
      </c>
      <c r="E186" s="104" t="s">
        <v>165</v>
      </c>
      <c r="F186" s="153">
        <v>383.88</v>
      </c>
      <c r="G186" s="156">
        <v>0.56000000000000005</v>
      </c>
      <c r="H186" s="156">
        <v>0.7</v>
      </c>
      <c r="I186" s="156">
        <v>268.72000000000003</v>
      </c>
      <c r="J186" s="160">
        <v>5.5304661147104245E-5</v>
      </c>
    </row>
    <row r="187" spans="1:10" ht="30" customHeight="1" x14ac:dyDescent="0.2">
      <c r="A187" s="152" t="s">
        <v>653</v>
      </c>
      <c r="B187" s="153" t="s">
        <v>141</v>
      </c>
      <c r="C187" s="152" t="s">
        <v>10</v>
      </c>
      <c r="D187" s="152" t="s">
        <v>140</v>
      </c>
      <c r="E187" s="104" t="s">
        <v>139</v>
      </c>
      <c r="F187" s="153">
        <v>9.74</v>
      </c>
      <c r="G187" s="156">
        <v>32.71</v>
      </c>
      <c r="H187" s="156">
        <v>41.08</v>
      </c>
      <c r="I187" s="156">
        <v>400.12</v>
      </c>
      <c r="J187" s="160">
        <v>8.2347800752379243E-5</v>
      </c>
    </row>
    <row r="188" spans="1:10" ht="30" customHeight="1" x14ac:dyDescent="0.2">
      <c r="A188" s="149" t="s">
        <v>656</v>
      </c>
      <c r="B188" s="149"/>
      <c r="C188" s="149"/>
      <c r="D188" s="149" t="s">
        <v>277</v>
      </c>
      <c r="E188" s="149"/>
      <c r="F188" s="151"/>
      <c r="G188" s="149"/>
      <c r="H188" s="149"/>
      <c r="I188" s="158">
        <v>429.9</v>
      </c>
      <c r="J188" s="159">
        <v>8.8476755831870031E-5</v>
      </c>
    </row>
    <row r="189" spans="1:10" ht="30" customHeight="1" x14ac:dyDescent="0.2">
      <c r="A189" s="152" t="s">
        <v>657</v>
      </c>
      <c r="B189" s="153" t="s">
        <v>77</v>
      </c>
      <c r="C189" s="152" t="s">
        <v>9</v>
      </c>
      <c r="D189" s="152" t="s">
        <v>78</v>
      </c>
      <c r="E189" s="104" t="s">
        <v>139</v>
      </c>
      <c r="F189" s="153">
        <v>109.68</v>
      </c>
      <c r="G189" s="156">
        <v>1.33</v>
      </c>
      <c r="H189" s="156">
        <v>1.67</v>
      </c>
      <c r="I189" s="156">
        <v>183.17</v>
      </c>
      <c r="J189" s="160">
        <v>3.7697807317338064E-5</v>
      </c>
    </row>
    <row r="190" spans="1:10" ht="30" customHeight="1" x14ac:dyDescent="0.2">
      <c r="A190" s="152" t="s">
        <v>658</v>
      </c>
      <c r="B190" s="153" t="s">
        <v>79</v>
      </c>
      <c r="C190" s="152" t="s">
        <v>10</v>
      </c>
      <c r="D190" s="152" t="s">
        <v>80</v>
      </c>
      <c r="E190" s="104" t="s">
        <v>81</v>
      </c>
      <c r="F190" s="153">
        <v>1</v>
      </c>
      <c r="G190" s="156">
        <v>89.5</v>
      </c>
      <c r="H190" s="156">
        <v>112.4</v>
      </c>
      <c r="I190" s="156">
        <v>112.4</v>
      </c>
      <c r="J190" s="160">
        <v>2.3132792173766439E-5</v>
      </c>
    </row>
    <row r="191" spans="1:10" ht="30" customHeight="1" x14ac:dyDescent="0.2">
      <c r="A191" s="152" t="s">
        <v>1508</v>
      </c>
      <c r="B191" s="153" t="s">
        <v>84</v>
      </c>
      <c r="C191" s="152" t="s">
        <v>83</v>
      </c>
      <c r="D191" s="152" t="s">
        <v>318</v>
      </c>
      <c r="E191" s="104" t="s">
        <v>379</v>
      </c>
      <c r="F191" s="153">
        <v>1</v>
      </c>
      <c r="G191" s="156">
        <v>106.96</v>
      </c>
      <c r="H191" s="156">
        <v>134.33000000000001</v>
      </c>
      <c r="I191" s="156">
        <v>134.33000000000001</v>
      </c>
      <c r="J191" s="160">
        <v>2.7646156340765532E-5</v>
      </c>
    </row>
    <row r="192" spans="1:10" ht="30" customHeight="1" x14ac:dyDescent="0.2">
      <c r="A192" s="149" t="s">
        <v>659</v>
      </c>
      <c r="B192" s="149"/>
      <c r="C192" s="149"/>
      <c r="D192" s="149" t="s">
        <v>660</v>
      </c>
      <c r="E192" s="149"/>
      <c r="F192" s="151"/>
      <c r="G192" s="149"/>
      <c r="H192" s="149"/>
      <c r="I192" s="158">
        <v>51730.720000000001</v>
      </c>
      <c r="J192" s="159">
        <v>1.0646583583267821E-2</v>
      </c>
    </row>
    <row r="193" spans="1:10" ht="30" customHeight="1" x14ac:dyDescent="0.2">
      <c r="A193" s="149" t="s">
        <v>661</v>
      </c>
      <c r="B193" s="149"/>
      <c r="C193" s="149"/>
      <c r="D193" s="149" t="s">
        <v>279</v>
      </c>
      <c r="E193" s="149"/>
      <c r="F193" s="151"/>
      <c r="G193" s="149"/>
      <c r="H193" s="149"/>
      <c r="I193" s="158">
        <v>29.24</v>
      </c>
      <c r="J193" s="159">
        <v>6.0178188893321238E-6</v>
      </c>
    </row>
    <row r="194" spans="1:10" ht="30" customHeight="1" x14ac:dyDescent="0.2">
      <c r="A194" s="152" t="s">
        <v>1509</v>
      </c>
      <c r="B194" s="153" t="s">
        <v>1440</v>
      </c>
      <c r="C194" s="152" t="s">
        <v>10</v>
      </c>
      <c r="D194" s="152" t="s">
        <v>391</v>
      </c>
      <c r="E194" s="104" t="s">
        <v>139</v>
      </c>
      <c r="F194" s="153">
        <v>58.48</v>
      </c>
      <c r="G194" s="156">
        <v>0.4</v>
      </c>
      <c r="H194" s="156">
        <v>0.5</v>
      </c>
      <c r="I194" s="156">
        <v>29.24</v>
      </c>
      <c r="J194" s="160">
        <v>6.0178188893321238E-6</v>
      </c>
    </row>
    <row r="195" spans="1:10" ht="30" customHeight="1" x14ac:dyDescent="0.2">
      <c r="A195" s="149" t="s">
        <v>664</v>
      </c>
      <c r="B195" s="149"/>
      <c r="C195" s="149"/>
      <c r="D195" s="149" t="s">
        <v>274</v>
      </c>
      <c r="E195" s="149"/>
      <c r="F195" s="151"/>
      <c r="G195" s="149"/>
      <c r="H195" s="149"/>
      <c r="I195" s="158">
        <v>68.77</v>
      </c>
      <c r="J195" s="159">
        <v>1.4153399624465462E-5</v>
      </c>
    </row>
    <row r="196" spans="1:10" ht="30" customHeight="1" x14ac:dyDescent="0.2">
      <c r="A196" s="152" t="s">
        <v>665</v>
      </c>
      <c r="B196" s="153" t="s">
        <v>68</v>
      </c>
      <c r="C196" s="152" t="s">
        <v>9</v>
      </c>
      <c r="D196" s="152" t="s">
        <v>69</v>
      </c>
      <c r="E196" s="104" t="s">
        <v>64</v>
      </c>
      <c r="F196" s="153">
        <v>491.23</v>
      </c>
      <c r="G196" s="156">
        <v>0.11</v>
      </c>
      <c r="H196" s="156">
        <v>0.14000000000000001</v>
      </c>
      <c r="I196" s="156">
        <v>68.77</v>
      </c>
      <c r="J196" s="160">
        <v>1.4153399624465462E-5</v>
      </c>
    </row>
    <row r="197" spans="1:10" ht="30" customHeight="1" x14ac:dyDescent="0.2">
      <c r="A197" s="149" t="s">
        <v>668</v>
      </c>
      <c r="B197" s="149"/>
      <c r="C197" s="149"/>
      <c r="D197" s="149" t="s">
        <v>275</v>
      </c>
      <c r="E197" s="149"/>
      <c r="F197" s="151"/>
      <c r="G197" s="149"/>
      <c r="H197" s="149"/>
      <c r="I197" s="158">
        <v>51190.66</v>
      </c>
      <c r="J197" s="159">
        <v>1.0535435044643583E-2</v>
      </c>
    </row>
    <row r="198" spans="1:10" ht="53.25" customHeight="1" x14ac:dyDescent="0.2">
      <c r="A198" s="152" t="s">
        <v>669</v>
      </c>
      <c r="B198" s="153" t="s">
        <v>286</v>
      </c>
      <c r="C198" s="152" t="s">
        <v>9</v>
      </c>
      <c r="D198" s="152" t="s">
        <v>301</v>
      </c>
      <c r="E198" s="104" t="s">
        <v>139</v>
      </c>
      <c r="F198" s="153">
        <v>116.96</v>
      </c>
      <c r="G198" s="156">
        <v>38.479999999999997</v>
      </c>
      <c r="H198" s="156">
        <v>48.33</v>
      </c>
      <c r="I198" s="156">
        <v>5652.68</v>
      </c>
      <c r="J198" s="160">
        <v>1.1633654062705165E-3</v>
      </c>
    </row>
    <row r="199" spans="1:10" ht="30" customHeight="1" x14ac:dyDescent="0.2">
      <c r="A199" s="152" t="s">
        <v>672</v>
      </c>
      <c r="B199" s="153" t="s">
        <v>72</v>
      </c>
      <c r="C199" s="152" t="s">
        <v>9</v>
      </c>
      <c r="D199" s="152" t="s">
        <v>73</v>
      </c>
      <c r="E199" s="104" t="s">
        <v>64</v>
      </c>
      <c r="F199" s="153">
        <v>350.88</v>
      </c>
      <c r="G199" s="156">
        <v>77.540000000000006</v>
      </c>
      <c r="H199" s="156">
        <v>97.38</v>
      </c>
      <c r="I199" s="156">
        <v>34168.69</v>
      </c>
      <c r="J199" s="160">
        <v>7.0321815357638042E-3</v>
      </c>
    </row>
    <row r="200" spans="1:10" ht="39" customHeight="1" x14ac:dyDescent="0.2">
      <c r="A200" s="152" t="s">
        <v>675</v>
      </c>
      <c r="B200" s="153" t="s">
        <v>370</v>
      </c>
      <c r="C200" s="152" t="s">
        <v>9</v>
      </c>
      <c r="D200" s="152" t="s">
        <v>304</v>
      </c>
      <c r="E200" s="104" t="s">
        <v>74</v>
      </c>
      <c r="F200" s="153">
        <v>6.85</v>
      </c>
      <c r="G200" s="156">
        <v>702.56</v>
      </c>
      <c r="H200" s="156">
        <v>882.35</v>
      </c>
      <c r="I200" s="156">
        <v>6044.1</v>
      </c>
      <c r="J200" s="160">
        <v>1.243922679514784E-3</v>
      </c>
    </row>
    <row r="201" spans="1:10" ht="30" customHeight="1" x14ac:dyDescent="0.2">
      <c r="A201" s="152" t="s">
        <v>678</v>
      </c>
      <c r="B201" s="153" t="s">
        <v>352</v>
      </c>
      <c r="C201" s="152" t="s">
        <v>10</v>
      </c>
      <c r="D201" s="152" t="s">
        <v>306</v>
      </c>
      <c r="E201" s="104" t="s">
        <v>307</v>
      </c>
      <c r="F201" s="153">
        <v>4</v>
      </c>
      <c r="G201" s="156">
        <v>468.83</v>
      </c>
      <c r="H201" s="156">
        <v>588.79999999999995</v>
      </c>
      <c r="I201" s="156">
        <v>2355.1999999999998</v>
      </c>
      <c r="J201" s="160">
        <v>4.8471843529941921E-4</v>
      </c>
    </row>
    <row r="202" spans="1:10" ht="30" customHeight="1" x14ac:dyDescent="0.2">
      <c r="A202" s="152" t="s">
        <v>679</v>
      </c>
      <c r="B202" s="153" t="s">
        <v>361</v>
      </c>
      <c r="C202" s="152" t="s">
        <v>10</v>
      </c>
      <c r="D202" s="152" t="s">
        <v>309</v>
      </c>
      <c r="E202" s="104" t="s">
        <v>165</v>
      </c>
      <c r="F202" s="153">
        <v>21.64</v>
      </c>
      <c r="G202" s="156">
        <v>75.790000000000006</v>
      </c>
      <c r="H202" s="156">
        <v>95.18</v>
      </c>
      <c r="I202" s="156">
        <v>2059.6999999999998</v>
      </c>
      <c r="J202" s="160">
        <v>4.2390224235148337E-4</v>
      </c>
    </row>
    <row r="203" spans="1:10" ht="30" customHeight="1" x14ac:dyDescent="0.2">
      <c r="A203" s="152" t="s">
        <v>682</v>
      </c>
      <c r="B203" s="153" t="s">
        <v>164</v>
      </c>
      <c r="C203" s="152" t="s">
        <v>10</v>
      </c>
      <c r="D203" s="152" t="s">
        <v>75</v>
      </c>
      <c r="E203" s="104" t="s">
        <v>165</v>
      </c>
      <c r="F203" s="153">
        <v>350.88</v>
      </c>
      <c r="G203" s="156">
        <v>0.56000000000000005</v>
      </c>
      <c r="H203" s="156">
        <v>0.7</v>
      </c>
      <c r="I203" s="156">
        <v>245.62</v>
      </c>
      <c r="J203" s="160">
        <v>5.0550501901428047E-5</v>
      </c>
    </row>
    <row r="204" spans="1:10" ht="30" customHeight="1" x14ac:dyDescent="0.2">
      <c r="A204" s="152" t="s">
        <v>683</v>
      </c>
      <c r="B204" s="153" t="s">
        <v>141</v>
      </c>
      <c r="C204" s="152" t="s">
        <v>10</v>
      </c>
      <c r="D204" s="152" t="s">
        <v>140</v>
      </c>
      <c r="E204" s="104" t="s">
        <v>139</v>
      </c>
      <c r="F204" s="153">
        <v>16.18</v>
      </c>
      <c r="G204" s="156">
        <v>32.71</v>
      </c>
      <c r="H204" s="156">
        <v>41.08</v>
      </c>
      <c r="I204" s="156">
        <v>664.67</v>
      </c>
      <c r="J204" s="160">
        <v>1.3679424354214715E-4</v>
      </c>
    </row>
    <row r="205" spans="1:10" ht="30" customHeight="1" x14ac:dyDescent="0.2">
      <c r="A205" s="149" t="s">
        <v>686</v>
      </c>
      <c r="B205" s="149"/>
      <c r="C205" s="149"/>
      <c r="D205" s="149" t="s">
        <v>277</v>
      </c>
      <c r="E205" s="149"/>
      <c r="F205" s="151"/>
      <c r="G205" s="149"/>
      <c r="H205" s="149"/>
      <c r="I205" s="158">
        <v>442.05</v>
      </c>
      <c r="J205" s="159">
        <v>9.0977320110439979E-5</v>
      </c>
    </row>
    <row r="206" spans="1:10" ht="30" customHeight="1" x14ac:dyDescent="0.2">
      <c r="A206" s="152" t="s">
        <v>687</v>
      </c>
      <c r="B206" s="153" t="s">
        <v>77</v>
      </c>
      <c r="C206" s="152" t="s">
        <v>9</v>
      </c>
      <c r="D206" s="152" t="s">
        <v>78</v>
      </c>
      <c r="E206" s="104" t="s">
        <v>139</v>
      </c>
      <c r="F206" s="153">
        <v>116.96</v>
      </c>
      <c r="G206" s="156">
        <v>1.33</v>
      </c>
      <c r="H206" s="156">
        <v>1.67</v>
      </c>
      <c r="I206" s="156">
        <v>195.32</v>
      </c>
      <c r="J206" s="160">
        <v>4.0198371595908012E-5</v>
      </c>
    </row>
    <row r="207" spans="1:10" ht="30" customHeight="1" x14ac:dyDescent="0.2">
      <c r="A207" s="152" t="s">
        <v>688</v>
      </c>
      <c r="B207" s="153" t="s">
        <v>79</v>
      </c>
      <c r="C207" s="152" t="s">
        <v>10</v>
      </c>
      <c r="D207" s="152" t="s">
        <v>80</v>
      </c>
      <c r="E207" s="104" t="s">
        <v>81</v>
      </c>
      <c r="F207" s="153">
        <v>1</v>
      </c>
      <c r="G207" s="156">
        <v>89.5</v>
      </c>
      <c r="H207" s="156">
        <v>112.4</v>
      </c>
      <c r="I207" s="156">
        <v>112.4</v>
      </c>
      <c r="J207" s="160">
        <v>2.3132792173766439E-5</v>
      </c>
    </row>
    <row r="208" spans="1:10" ht="30" customHeight="1" x14ac:dyDescent="0.2">
      <c r="A208" s="152" t="s">
        <v>1510</v>
      </c>
      <c r="B208" s="153" t="s">
        <v>84</v>
      </c>
      <c r="C208" s="152" t="s">
        <v>83</v>
      </c>
      <c r="D208" s="152" t="s">
        <v>318</v>
      </c>
      <c r="E208" s="104" t="s">
        <v>379</v>
      </c>
      <c r="F208" s="153">
        <v>1</v>
      </c>
      <c r="G208" s="156">
        <v>106.96</v>
      </c>
      <c r="H208" s="156">
        <v>134.33000000000001</v>
      </c>
      <c r="I208" s="156">
        <v>134.33000000000001</v>
      </c>
      <c r="J208" s="160">
        <v>2.7646156340765532E-5</v>
      </c>
    </row>
    <row r="209" spans="1:10" ht="30" customHeight="1" x14ac:dyDescent="0.2">
      <c r="A209" s="149" t="s">
        <v>690</v>
      </c>
      <c r="B209" s="149"/>
      <c r="C209" s="149"/>
      <c r="D209" s="149" t="s">
        <v>691</v>
      </c>
      <c r="E209" s="149"/>
      <c r="F209" s="151"/>
      <c r="G209" s="149"/>
      <c r="H209" s="149"/>
      <c r="I209" s="158">
        <v>209145.85</v>
      </c>
      <c r="J209" s="159">
        <v>4.3043838808324998E-2</v>
      </c>
    </row>
    <row r="210" spans="1:10" ht="30" customHeight="1" x14ac:dyDescent="0.2">
      <c r="A210" s="149" t="s">
        <v>692</v>
      </c>
      <c r="B210" s="149"/>
      <c r="C210" s="149"/>
      <c r="D210" s="149" t="s">
        <v>279</v>
      </c>
      <c r="E210" s="149"/>
      <c r="F210" s="151"/>
      <c r="G210" s="149"/>
      <c r="H210" s="149"/>
      <c r="I210" s="158">
        <v>148.16999999999999</v>
      </c>
      <c r="J210" s="159">
        <v>3.0494535732980188E-5</v>
      </c>
    </row>
    <row r="211" spans="1:10" ht="30" customHeight="1" x14ac:dyDescent="0.2">
      <c r="A211" s="152" t="s">
        <v>693</v>
      </c>
      <c r="B211" s="153" t="s">
        <v>1440</v>
      </c>
      <c r="C211" s="152" t="s">
        <v>10</v>
      </c>
      <c r="D211" s="152" t="s">
        <v>391</v>
      </c>
      <c r="E211" s="104" t="s">
        <v>139</v>
      </c>
      <c r="F211" s="153">
        <v>296.33</v>
      </c>
      <c r="G211" s="156">
        <v>0.4</v>
      </c>
      <c r="H211" s="156">
        <v>0.5</v>
      </c>
      <c r="I211" s="156">
        <v>148.16999999999999</v>
      </c>
      <c r="J211" s="160">
        <v>3.0494535732980188E-5</v>
      </c>
    </row>
    <row r="212" spans="1:10" ht="30" customHeight="1" x14ac:dyDescent="0.2">
      <c r="A212" s="149" t="s">
        <v>696</v>
      </c>
      <c r="B212" s="149"/>
      <c r="C212" s="149"/>
      <c r="D212" s="149" t="s">
        <v>274</v>
      </c>
      <c r="E212" s="149"/>
      <c r="F212" s="151"/>
      <c r="G212" s="149"/>
      <c r="H212" s="149"/>
      <c r="I212" s="158">
        <v>263.94</v>
      </c>
      <c r="J212" s="159">
        <v>5.4320900056440513E-5</v>
      </c>
    </row>
    <row r="213" spans="1:10" ht="30" customHeight="1" x14ac:dyDescent="0.2">
      <c r="A213" s="152" t="s">
        <v>697</v>
      </c>
      <c r="B213" s="153" t="s">
        <v>68</v>
      </c>
      <c r="C213" s="152" t="s">
        <v>9</v>
      </c>
      <c r="D213" s="152" t="s">
        <v>69</v>
      </c>
      <c r="E213" s="104" t="s">
        <v>64</v>
      </c>
      <c r="F213" s="153">
        <v>1885.31</v>
      </c>
      <c r="G213" s="156">
        <v>0.11</v>
      </c>
      <c r="H213" s="156">
        <v>0.14000000000000001</v>
      </c>
      <c r="I213" s="156">
        <v>263.94</v>
      </c>
      <c r="J213" s="160">
        <v>5.4320900056440513E-5</v>
      </c>
    </row>
    <row r="214" spans="1:10" ht="30" customHeight="1" x14ac:dyDescent="0.2">
      <c r="A214" s="149" t="s">
        <v>700</v>
      </c>
      <c r="B214" s="149"/>
      <c r="C214" s="149"/>
      <c r="D214" s="149" t="s">
        <v>275</v>
      </c>
      <c r="E214" s="149"/>
      <c r="F214" s="151"/>
      <c r="G214" s="149"/>
      <c r="H214" s="149"/>
      <c r="I214" s="158">
        <v>203689.43</v>
      </c>
      <c r="J214" s="159">
        <v>4.1920865232944367E-2</v>
      </c>
    </row>
    <row r="215" spans="1:10" ht="53.25" customHeight="1" x14ac:dyDescent="0.2">
      <c r="A215" s="152" t="s">
        <v>701</v>
      </c>
      <c r="B215" s="153" t="s">
        <v>286</v>
      </c>
      <c r="C215" s="152" t="s">
        <v>9</v>
      </c>
      <c r="D215" s="152" t="s">
        <v>301</v>
      </c>
      <c r="E215" s="104" t="s">
        <v>139</v>
      </c>
      <c r="F215" s="153">
        <v>550.66</v>
      </c>
      <c r="G215" s="156">
        <v>38.479999999999997</v>
      </c>
      <c r="H215" s="156">
        <v>48.33</v>
      </c>
      <c r="I215" s="156">
        <v>26613.4</v>
      </c>
      <c r="J215" s="160">
        <v>5.4772442280899974E-3</v>
      </c>
    </row>
    <row r="216" spans="1:10" ht="30" customHeight="1" x14ac:dyDescent="0.2">
      <c r="A216" s="152" t="s">
        <v>704</v>
      </c>
      <c r="B216" s="153" t="s">
        <v>72</v>
      </c>
      <c r="C216" s="152" t="s">
        <v>9</v>
      </c>
      <c r="D216" s="152" t="s">
        <v>73</v>
      </c>
      <c r="E216" s="104" t="s">
        <v>64</v>
      </c>
      <c r="F216" s="153">
        <v>1481.65</v>
      </c>
      <c r="G216" s="156">
        <v>77.540000000000006</v>
      </c>
      <c r="H216" s="156">
        <v>97.38</v>
      </c>
      <c r="I216" s="156">
        <v>144283.07999999999</v>
      </c>
      <c r="J216" s="160">
        <v>2.9694577436218124E-2</v>
      </c>
    </row>
    <row r="217" spans="1:10" ht="39" customHeight="1" x14ac:dyDescent="0.2">
      <c r="A217" s="152" t="s">
        <v>705</v>
      </c>
      <c r="B217" s="153" t="s">
        <v>370</v>
      </c>
      <c r="C217" s="152" t="s">
        <v>9</v>
      </c>
      <c r="D217" s="152" t="s">
        <v>304</v>
      </c>
      <c r="E217" s="104" t="s">
        <v>74</v>
      </c>
      <c r="F217" s="153">
        <v>22.59</v>
      </c>
      <c r="G217" s="156">
        <v>702.56</v>
      </c>
      <c r="H217" s="156">
        <v>882.35</v>
      </c>
      <c r="I217" s="156">
        <v>19932.29</v>
      </c>
      <c r="J217" s="160">
        <v>4.1022199476623044E-3</v>
      </c>
    </row>
    <row r="218" spans="1:10" ht="30" customHeight="1" x14ac:dyDescent="0.2">
      <c r="A218" s="152" t="s">
        <v>707</v>
      </c>
      <c r="B218" s="153" t="s">
        <v>352</v>
      </c>
      <c r="C218" s="152" t="s">
        <v>10</v>
      </c>
      <c r="D218" s="152" t="s">
        <v>306</v>
      </c>
      <c r="E218" s="104" t="s">
        <v>307</v>
      </c>
      <c r="F218" s="153">
        <v>6</v>
      </c>
      <c r="G218" s="156">
        <v>468.83</v>
      </c>
      <c r="H218" s="156">
        <v>588.79999999999995</v>
      </c>
      <c r="I218" s="156">
        <v>3532.8</v>
      </c>
      <c r="J218" s="160">
        <v>7.2707765294912881E-4</v>
      </c>
    </row>
    <row r="219" spans="1:10" ht="30" customHeight="1" x14ac:dyDescent="0.2">
      <c r="A219" s="152" t="s">
        <v>709</v>
      </c>
      <c r="B219" s="153" t="s">
        <v>361</v>
      </c>
      <c r="C219" s="152" t="s">
        <v>10</v>
      </c>
      <c r="D219" s="152" t="s">
        <v>309</v>
      </c>
      <c r="E219" s="104" t="s">
        <v>165</v>
      </c>
      <c r="F219" s="153">
        <v>72.69</v>
      </c>
      <c r="G219" s="156">
        <v>75.790000000000006</v>
      </c>
      <c r="H219" s="156">
        <v>95.18</v>
      </c>
      <c r="I219" s="156">
        <v>6918.63</v>
      </c>
      <c r="J219" s="160">
        <v>1.423907739476741E-3</v>
      </c>
    </row>
    <row r="220" spans="1:10" ht="30" customHeight="1" x14ac:dyDescent="0.2">
      <c r="A220" s="152" t="s">
        <v>712</v>
      </c>
      <c r="B220" s="153" t="s">
        <v>164</v>
      </c>
      <c r="C220" s="152" t="s">
        <v>10</v>
      </c>
      <c r="D220" s="152" t="s">
        <v>75</v>
      </c>
      <c r="E220" s="104" t="s">
        <v>165</v>
      </c>
      <c r="F220" s="153">
        <v>1481.65</v>
      </c>
      <c r="G220" s="156">
        <v>0.56000000000000005</v>
      </c>
      <c r="H220" s="156">
        <v>0.7</v>
      </c>
      <c r="I220" s="156">
        <v>1037.1600000000001</v>
      </c>
      <c r="J220" s="160">
        <v>2.1345557589807473E-4</v>
      </c>
    </row>
    <row r="221" spans="1:10" ht="30" customHeight="1" x14ac:dyDescent="0.2">
      <c r="A221" s="152" t="s">
        <v>713</v>
      </c>
      <c r="B221" s="153" t="s">
        <v>141</v>
      </c>
      <c r="C221" s="152" t="s">
        <v>10</v>
      </c>
      <c r="D221" s="152" t="s">
        <v>140</v>
      </c>
      <c r="E221" s="104" t="s">
        <v>139</v>
      </c>
      <c r="F221" s="153">
        <v>33.4</v>
      </c>
      <c r="G221" s="156">
        <v>32.71</v>
      </c>
      <c r="H221" s="156">
        <v>41.08</v>
      </c>
      <c r="I221" s="156">
        <v>1372.07</v>
      </c>
      <c r="J221" s="160">
        <v>2.8238265264999749E-4</v>
      </c>
    </row>
    <row r="222" spans="1:10" ht="30" customHeight="1" x14ac:dyDescent="0.2">
      <c r="A222" s="149" t="s">
        <v>716</v>
      </c>
      <c r="B222" s="149"/>
      <c r="C222" s="149"/>
      <c r="D222" s="149" t="s">
        <v>277</v>
      </c>
      <c r="E222" s="149"/>
      <c r="F222" s="151"/>
      <c r="G222" s="149"/>
      <c r="H222" s="149"/>
      <c r="I222" s="158">
        <v>5044.3100000000004</v>
      </c>
      <c r="J222" s="159">
        <v>1.0381581395912081E-3</v>
      </c>
    </row>
    <row r="223" spans="1:10" ht="30" customHeight="1" x14ac:dyDescent="0.2">
      <c r="A223" s="152" t="s">
        <v>717</v>
      </c>
      <c r="B223" s="153" t="s">
        <v>77</v>
      </c>
      <c r="C223" s="152" t="s">
        <v>9</v>
      </c>
      <c r="D223" s="152" t="s">
        <v>78</v>
      </c>
      <c r="E223" s="104" t="s">
        <v>139</v>
      </c>
      <c r="F223" s="153">
        <v>550.66</v>
      </c>
      <c r="G223" s="156">
        <v>1.33</v>
      </c>
      <c r="H223" s="156">
        <v>1.67</v>
      </c>
      <c r="I223" s="156">
        <v>919.6</v>
      </c>
      <c r="J223" s="160">
        <v>1.8926081568501439E-4</v>
      </c>
    </row>
    <row r="224" spans="1:10" ht="30" customHeight="1" x14ac:dyDescent="0.2">
      <c r="A224" s="152" t="s">
        <v>718</v>
      </c>
      <c r="B224" s="153" t="s">
        <v>79</v>
      </c>
      <c r="C224" s="152" t="s">
        <v>10</v>
      </c>
      <c r="D224" s="152" t="s">
        <v>80</v>
      </c>
      <c r="E224" s="104" t="s">
        <v>81</v>
      </c>
      <c r="F224" s="153">
        <v>2</v>
      </c>
      <c r="G224" s="156">
        <v>89.5</v>
      </c>
      <c r="H224" s="156">
        <v>112.4</v>
      </c>
      <c r="I224" s="156">
        <v>224.8</v>
      </c>
      <c r="J224" s="160">
        <v>4.6265584347532877E-5</v>
      </c>
    </row>
    <row r="225" spans="1:10" ht="30" customHeight="1" x14ac:dyDescent="0.2">
      <c r="A225" s="152" t="s">
        <v>719</v>
      </c>
      <c r="B225" s="153" t="s">
        <v>82</v>
      </c>
      <c r="C225" s="152" t="s">
        <v>83</v>
      </c>
      <c r="D225" s="152" t="s">
        <v>315</v>
      </c>
      <c r="E225" s="104" t="s">
        <v>64</v>
      </c>
      <c r="F225" s="153">
        <v>4.45</v>
      </c>
      <c r="G225" s="156">
        <v>457.46</v>
      </c>
      <c r="H225" s="156">
        <v>574.52</v>
      </c>
      <c r="I225" s="156">
        <v>2556.61</v>
      </c>
      <c r="J225" s="160">
        <v>5.2617017615100542E-4</v>
      </c>
    </row>
    <row r="226" spans="1:10" ht="30" customHeight="1" x14ac:dyDescent="0.2">
      <c r="A226" s="152" t="s">
        <v>722</v>
      </c>
      <c r="B226" s="153" t="s">
        <v>84</v>
      </c>
      <c r="C226" s="152" t="s">
        <v>83</v>
      </c>
      <c r="D226" s="152" t="s">
        <v>318</v>
      </c>
      <c r="E226" s="104" t="s">
        <v>379</v>
      </c>
      <c r="F226" s="153">
        <v>10</v>
      </c>
      <c r="G226" s="156">
        <v>106.96</v>
      </c>
      <c r="H226" s="156">
        <v>134.33000000000001</v>
      </c>
      <c r="I226" s="156">
        <v>1343.3</v>
      </c>
      <c r="J226" s="160">
        <v>2.7646156340765531E-4</v>
      </c>
    </row>
    <row r="227" spans="1:10" ht="30" customHeight="1" x14ac:dyDescent="0.2">
      <c r="A227" s="149" t="s">
        <v>724</v>
      </c>
      <c r="B227" s="149"/>
      <c r="C227" s="149"/>
      <c r="D227" s="149" t="s">
        <v>725</v>
      </c>
      <c r="E227" s="149"/>
      <c r="F227" s="151"/>
      <c r="G227" s="149"/>
      <c r="H227" s="149"/>
      <c r="I227" s="158">
        <v>100594.4</v>
      </c>
      <c r="J227" s="159">
        <v>2.0703108087586571E-2</v>
      </c>
    </row>
    <row r="228" spans="1:10" ht="30" customHeight="1" x14ac:dyDescent="0.2">
      <c r="A228" s="149" t="s">
        <v>726</v>
      </c>
      <c r="B228" s="149"/>
      <c r="C228" s="149"/>
      <c r="D228" s="149" t="s">
        <v>279</v>
      </c>
      <c r="E228" s="149"/>
      <c r="F228" s="151"/>
      <c r="G228" s="149"/>
      <c r="H228" s="149"/>
      <c r="I228" s="158">
        <v>67.099999999999994</v>
      </c>
      <c r="J228" s="159">
        <v>1.3809700666011816E-5</v>
      </c>
    </row>
    <row r="229" spans="1:10" ht="30" customHeight="1" x14ac:dyDescent="0.2">
      <c r="A229" s="152" t="s">
        <v>727</v>
      </c>
      <c r="B229" s="153" t="s">
        <v>1440</v>
      </c>
      <c r="C229" s="152" t="s">
        <v>10</v>
      </c>
      <c r="D229" s="152" t="s">
        <v>391</v>
      </c>
      <c r="E229" s="104" t="s">
        <v>139</v>
      </c>
      <c r="F229" s="153">
        <v>134.19999999999999</v>
      </c>
      <c r="G229" s="156">
        <v>0.4</v>
      </c>
      <c r="H229" s="156">
        <v>0.5</v>
      </c>
      <c r="I229" s="156">
        <v>67.099999999999994</v>
      </c>
      <c r="J229" s="160">
        <v>1.3809700666011816E-5</v>
      </c>
    </row>
    <row r="230" spans="1:10" ht="30" customHeight="1" x14ac:dyDescent="0.2">
      <c r="A230" s="149" t="s">
        <v>730</v>
      </c>
      <c r="B230" s="149"/>
      <c r="C230" s="149"/>
      <c r="D230" s="149" t="s">
        <v>274</v>
      </c>
      <c r="E230" s="149"/>
      <c r="F230" s="151"/>
      <c r="G230" s="149"/>
      <c r="H230" s="149"/>
      <c r="I230" s="158">
        <v>1291.17</v>
      </c>
      <c r="J230" s="159">
        <v>2.6573280490215314E-4</v>
      </c>
    </row>
    <row r="231" spans="1:10" ht="30" customHeight="1" x14ac:dyDescent="0.2">
      <c r="A231" s="152" t="s">
        <v>731</v>
      </c>
      <c r="B231" s="153" t="s">
        <v>68</v>
      </c>
      <c r="C231" s="152" t="s">
        <v>9</v>
      </c>
      <c r="D231" s="152" t="s">
        <v>69</v>
      </c>
      <c r="E231" s="104" t="s">
        <v>64</v>
      </c>
      <c r="F231" s="153">
        <v>914.72</v>
      </c>
      <c r="G231" s="156">
        <v>0.11</v>
      </c>
      <c r="H231" s="156">
        <v>0.14000000000000001</v>
      </c>
      <c r="I231" s="156">
        <v>128.06</v>
      </c>
      <c r="J231" s="160">
        <v>2.6355741688367706E-5</v>
      </c>
    </row>
    <row r="232" spans="1:10" ht="30" customHeight="1" x14ac:dyDescent="0.2">
      <c r="A232" s="152" t="s">
        <v>734</v>
      </c>
      <c r="B232" s="153" t="s">
        <v>384</v>
      </c>
      <c r="C232" s="152" t="s">
        <v>9</v>
      </c>
      <c r="D232" s="152" t="s">
        <v>380</v>
      </c>
      <c r="E232" s="104" t="s">
        <v>74</v>
      </c>
      <c r="F232" s="153">
        <v>5.75</v>
      </c>
      <c r="G232" s="156">
        <v>161.06</v>
      </c>
      <c r="H232" s="156">
        <v>202.28</v>
      </c>
      <c r="I232" s="156">
        <v>1163.1099999999999</v>
      </c>
      <c r="J232" s="160">
        <v>2.3937706321378542E-4</v>
      </c>
    </row>
    <row r="233" spans="1:10" ht="30" customHeight="1" x14ac:dyDescent="0.2">
      <c r="A233" s="149" t="s">
        <v>737</v>
      </c>
      <c r="B233" s="149"/>
      <c r="C233" s="149"/>
      <c r="D233" s="149" t="s">
        <v>275</v>
      </c>
      <c r="E233" s="149"/>
      <c r="F233" s="151"/>
      <c r="G233" s="149"/>
      <c r="H233" s="149"/>
      <c r="I233" s="158">
        <v>97821.14</v>
      </c>
      <c r="J233" s="159">
        <v>2.013234966032839E-2</v>
      </c>
    </row>
    <row r="234" spans="1:10" ht="53.25" customHeight="1" x14ac:dyDescent="0.2">
      <c r="A234" s="152" t="s">
        <v>738</v>
      </c>
      <c r="B234" s="153" t="s">
        <v>286</v>
      </c>
      <c r="C234" s="152" t="s">
        <v>9</v>
      </c>
      <c r="D234" s="152" t="s">
        <v>301</v>
      </c>
      <c r="E234" s="104" t="s">
        <v>139</v>
      </c>
      <c r="F234" s="153">
        <v>268.39999999999998</v>
      </c>
      <c r="G234" s="156">
        <v>38.479999999999997</v>
      </c>
      <c r="H234" s="156">
        <v>48.33</v>
      </c>
      <c r="I234" s="156">
        <v>12971.77</v>
      </c>
      <c r="J234" s="160">
        <v>2.6696909211378849E-3</v>
      </c>
    </row>
    <row r="235" spans="1:10" ht="30" customHeight="1" x14ac:dyDescent="0.2">
      <c r="A235" s="152" t="s">
        <v>741</v>
      </c>
      <c r="B235" s="153" t="s">
        <v>72</v>
      </c>
      <c r="C235" s="152" t="s">
        <v>9</v>
      </c>
      <c r="D235" s="152" t="s">
        <v>73</v>
      </c>
      <c r="E235" s="104" t="s">
        <v>64</v>
      </c>
      <c r="F235" s="153">
        <v>671</v>
      </c>
      <c r="G235" s="156">
        <v>77.540000000000006</v>
      </c>
      <c r="H235" s="156">
        <v>97.38</v>
      </c>
      <c r="I235" s="156">
        <v>65341.98</v>
      </c>
      <c r="J235" s="160">
        <v>1.3447886508562306E-2</v>
      </c>
    </row>
    <row r="236" spans="1:10" ht="39.75" customHeight="1" x14ac:dyDescent="0.2">
      <c r="A236" s="152" t="s">
        <v>744</v>
      </c>
      <c r="B236" s="153" t="s">
        <v>370</v>
      </c>
      <c r="C236" s="152" t="s">
        <v>9</v>
      </c>
      <c r="D236" s="152" t="s">
        <v>304</v>
      </c>
      <c r="E236" s="104" t="s">
        <v>74</v>
      </c>
      <c r="F236" s="153">
        <v>13.44</v>
      </c>
      <c r="G236" s="156">
        <v>702.56</v>
      </c>
      <c r="H236" s="156">
        <v>882.35</v>
      </c>
      <c r="I236" s="156">
        <v>11858.78</v>
      </c>
      <c r="J236" s="160">
        <v>2.4406289428329001E-3</v>
      </c>
    </row>
    <row r="237" spans="1:10" ht="30" customHeight="1" x14ac:dyDescent="0.2">
      <c r="A237" s="152" t="s">
        <v>747</v>
      </c>
      <c r="B237" s="153" t="s">
        <v>352</v>
      </c>
      <c r="C237" s="152" t="s">
        <v>10</v>
      </c>
      <c r="D237" s="152" t="s">
        <v>306</v>
      </c>
      <c r="E237" s="104" t="s">
        <v>307</v>
      </c>
      <c r="F237" s="153">
        <v>4</v>
      </c>
      <c r="G237" s="156">
        <v>468.83</v>
      </c>
      <c r="H237" s="156">
        <v>588.79999999999995</v>
      </c>
      <c r="I237" s="156">
        <v>2355.1999999999998</v>
      </c>
      <c r="J237" s="160">
        <v>4.8471843529941921E-4</v>
      </c>
    </row>
    <row r="238" spans="1:10" ht="30" customHeight="1" x14ac:dyDescent="0.2">
      <c r="A238" s="152" t="s">
        <v>748</v>
      </c>
      <c r="B238" s="153" t="s">
        <v>361</v>
      </c>
      <c r="C238" s="152" t="s">
        <v>10</v>
      </c>
      <c r="D238" s="152" t="s">
        <v>309</v>
      </c>
      <c r="E238" s="104" t="s">
        <v>165</v>
      </c>
      <c r="F238" s="153">
        <v>43.17</v>
      </c>
      <c r="G238" s="156">
        <v>75.790000000000006</v>
      </c>
      <c r="H238" s="156">
        <v>95.18</v>
      </c>
      <c r="I238" s="156">
        <v>4108.92</v>
      </c>
      <c r="J238" s="160">
        <v>8.456476193828505E-4</v>
      </c>
    </row>
    <row r="239" spans="1:10" ht="30" customHeight="1" x14ac:dyDescent="0.2">
      <c r="A239" s="152" t="s">
        <v>751</v>
      </c>
      <c r="B239" s="153" t="s">
        <v>164</v>
      </c>
      <c r="C239" s="152" t="s">
        <v>10</v>
      </c>
      <c r="D239" s="152" t="s">
        <v>75</v>
      </c>
      <c r="E239" s="104" t="s">
        <v>165</v>
      </c>
      <c r="F239" s="153">
        <v>671</v>
      </c>
      <c r="G239" s="156">
        <v>0.56000000000000005</v>
      </c>
      <c r="H239" s="156">
        <v>0.7</v>
      </c>
      <c r="I239" s="156">
        <v>469.7</v>
      </c>
      <c r="J239" s="160">
        <v>9.6667904662082701E-5</v>
      </c>
    </row>
    <row r="240" spans="1:10" ht="30" customHeight="1" x14ac:dyDescent="0.2">
      <c r="A240" s="152" t="s">
        <v>752</v>
      </c>
      <c r="B240" s="153" t="s">
        <v>141</v>
      </c>
      <c r="C240" s="152" t="s">
        <v>10</v>
      </c>
      <c r="D240" s="152" t="s">
        <v>140</v>
      </c>
      <c r="E240" s="104" t="s">
        <v>139</v>
      </c>
      <c r="F240" s="153">
        <v>17.399999999999999</v>
      </c>
      <c r="G240" s="156">
        <v>32.71</v>
      </c>
      <c r="H240" s="156">
        <v>41.08</v>
      </c>
      <c r="I240" s="156">
        <v>714.79</v>
      </c>
      <c r="J240" s="160">
        <v>1.4710932845094762E-4</v>
      </c>
    </row>
    <row r="241" spans="1:10" ht="30" customHeight="1" x14ac:dyDescent="0.2">
      <c r="A241" s="149" t="s">
        <v>755</v>
      </c>
      <c r="B241" s="149"/>
      <c r="C241" s="149"/>
      <c r="D241" s="149" t="s">
        <v>277</v>
      </c>
      <c r="E241" s="149"/>
      <c r="F241" s="151"/>
      <c r="G241" s="149"/>
      <c r="H241" s="149"/>
      <c r="I241" s="158">
        <v>1414.99</v>
      </c>
      <c r="J241" s="159">
        <v>2.9121592169001576E-4</v>
      </c>
    </row>
    <row r="242" spans="1:10" ht="30" customHeight="1" x14ac:dyDescent="0.2">
      <c r="A242" s="152" t="s">
        <v>756</v>
      </c>
      <c r="B242" s="153" t="s">
        <v>77</v>
      </c>
      <c r="C242" s="152" t="s">
        <v>9</v>
      </c>
      <c r="D242" s="152" t="s">
        <v>78</v>
      </c>
      <c r="E242" s="104" t="s">
        <v>139</v>
      </c>
      <c r="F242" s="153">
        <v>268.39999999999998</v>
      </c>
      <c r="G242" s="156">
        <v>1.33</v>
      </c>
      <c r="H242" s="156">
        <v>1.67</v>
      </c>
      <c r="I242" s="156">
        <v>448.23</v>
      </c>
      <c r="J242" s="160">
        <v>9.2249212064478029E-5</v>
      </c>
    </row>
    <row r="243" spans="1:10" ht="30" customHeight="1" x14ac:dyDescent="0.2">
      <c r="A243" s="152" t="s">
        <v>757</v>
      </c>
      <c r="B243" s="153" t="s">
        <v>79</v>
      </c>
      <c r="C243" s="152" t="s">
        <v>10</v>
      </c>
      <c r="D243" s="152" t="s">
        <v>80</v>
      </c>
      <c r="E243" s="104" t="s">
        <v>81</v>
      </c>
      <c r="F243" s="153">
        <v>2</v>
      </c>
      <c r="G243" s="156">
        <v>89.5</v>
      </c>
      <c r="H243" s="156">
        <v>112.4</v>
      </c>
      <c r="I243" s="156">
        <v>224.8</v>
      </c>
      <c r="J243" s="160">
        <v>4.6265584347532877E-5</v>
      </c>
    </row>
    <row r="244" spans="1:10" ht="30" customHeight="1" x14ac:dyDescent="0.2">
      <c r="A244" s="152" t="s">
        <v>758</v>
      </c>
      <c r="B244" s="153" t="s">
        <v>82</v>
      </c>
      <c r="C244" s="152" t="s">
        <v>83</v>
      </c>
      <c r="D244" s="152" t="s">
        <v>315</v>
      </c>
      <c r="E244" s="104" t="s">
        <v>64</v>
      </c>
      <c r="F244" s="153">
        <v>0.59</v>
      </c>
      <c r="G244" s="156">
        <v>457.46</v>
      </c>
      <c r="H244" s="156">
        <v>574.52</v>
      </c>
      <c r="I244" s="156">
        <v>338.97</v>
      </c>
      <c r="J244" s="160">
        <v>6.9762656255708278E-5</v>
      </c>
    </row>
    <row r="245" spans="1:10" ht="30" customHeight="1" x14ac:dyDescent="0.2">
      <c r="A245" s="152" t="s">
        <v>759</v>
      </c>
      <c r="B245" s="153" t="s">
        <v>84</v>
      </c>
      <c r="C245" s="152" t="s">
        <v>83</v>
      </c>
      <c r="D245" s="152" t="s">
        <v>318</v>
      </c>
      <c r="E245" s="104" t="s">
        <v>379</v>
      </c>
      <c r="F245" s="153">
        <v>3</v>
      </c>
      <c r="G245" s="156">
        <v>106.96</v>
      </c>
      <c r="H245" s="156">
        <v>134.33000000000001</v>
      </c>
      <c r="I245" s="156">
        <v>402.99</v>
      </c>
      <c r="J245" s="160">
        <v>8.2938469022296598E-5</v>
      </c>
    </row>
    <row r="246" spans="1:10" ht="30" customHeight="1" x14ac:dyDescent="0.2">
      <c r="A246" s="149" t="s">
        <v>760</v>
      </c>
      <c r="B246" s="149"/>
      <c r="C246" s="149"/>
      <c r="D246" s="149" t="s">
        <v>761</v>
      </c>
      <c r="E246" s="149"/>
      <c r="F246" s="151"/>
      <c r="G246" s="149"/>
      <c r="H246" s="149"/>
      <c r="I246" s="158">
        <v>130403.68</v>
      </c>
      <c r="J246" s="159">
        <v>2.6838089218277073E-2</v>
      </c>
    </row>
    <row r="247" spans="1:10" ht="30" customHeight="1" x14ac:dyDescent="0.2">
      <c r="A247" s="149" t="s">
        <v>762</v>
      </c>
      <c r="B247" s="149"/>
      <c r="C247" s="149"/>
      <c r="D247" s="149" t="s">
        <v>279</v>
      </c>
      <c r="E247" s="149"/>
      <c r="F247" s="151"/>
      <c r="G247" s="149"/>
      <c r="H247" s="149"/>
      <c r="I247" s="158">
        <v>73.81</v>
      </c>
      <c r="J247" s="159">
        <v>1.5190670732612997E-5</v>
      </c>
    </row>
    <row r="248" spans="1:10" ht="30" customHeight="1" x14ac:dyDescent="0.2">
      <c r="A248" s="152" t="s">
        <v>763</v>
      </c>
      <c r="B248" s="153" t="s">
        <v>1440</v>
      </c>
      <c r="C248" s="152" t="s">
        <v>10</v>
      </c>
      <c r="D248" s="152" t="s">
        <v>391</v>
      </c>
      <c r="E248" s="104" t="s">
        <v>139</v>
      </c>
      <c r="F248" s="153">
        <v>147.62</v>
      </c>
      <c r="G248" s="156">
        <v>0.4</v>
      </c>
      <c r="H248" s="156">
        <v>0.5</v>
      </c>
      <c r="I248" s="156">
        <v>73.81</v>
      </c>
      <c r="J248" s="160">
        <v>1.5190670732612997E-5</v>
      </c>
    </row>
    <row r="249" spans="1:10" ht="30" customHeight="1" x14ac:dyDescent="0.2">
      <c r="A249" s="149" t="s">
        <v>766</v>
      </c>
      <c r="B249" s="149"/>
      <c r="C249" s="149"/>
      <c r="D249" s="149" t="s">
        <v>274</v>
      </c>
      <c r="E249" s="149"/>
      <c r="F249" s="151"/>
      <c r="G249" s="149"/>
      <c r="H249" s="149"/>
      <c r="I249" s="158">
        <v>238.33</v>
      </c>
      <c r="J249" s="159">
        <v>4.9050163334286078E-5</v>
      </c>
    </row>
    <row r="250" spans="1:10" ht="30" customHeight="1" x14ac:dyDescent="0.2">
      <c r="A250" s="152" t="s">
        <v>767</v>
      </c>
      <c r="B250" s="153" t="s">
        <v>68</v>
      </c>
      <c r="C250" s="152" t="s">
        <v>9</v>
      </c>
      <c r="D250" s="152" t="s">
        <v>69</v>
      </c>
      <c r="E250" s="104" t="s">
        <v>64</v>
      </c>
      <c r="F250" s="153">
        <v>1240</v>
      </c>
      <c r="G250" s="156">
        <v>0.11</v>
      </c>
      <c r="H250" s="156">
        <v>0.14000000000000001</v>
      </c>
      <c r="I250" s="156">
        <v>173.6</v>
      </c>
      <c r="J250" s="160">
        <v>3.5728227058415067E-5</v>
      </c>
    </row>
    <row r="251" spans="1:10" ht="30" customHeight="1" x14ac:dyDescent="0.2">
      <c r="A251" s="152" t="s">
        <v>770</v>
      </c>
      <c r="B251" s="153" t="s">
        <v>384</v>
      </c>
      <c r="C251" s="152" t="s">
        <v>9</v>
      </c>
      <c r="D251" s="152" t="s">
        <v>380</v>
      </c>
      <c r="E251" s="104" t="s">
        <v>74</v>
      </c>
      <c r="F251" s="153">
        <v>0.32</v>
      </c>
      <c r="G251" s="156">
        <v>161.06</v>
      </c>
      <c r="H251" s="156">
        <v>202.28</v>
      </c>
      <c r="I251" s="156">
        <v>64.73</v>
      </c>
      <c r="J251" s="160">
        <v>1.332193627587101E-5</v>
      </c>
    </row>
    <row r="252" spans="1:10" ht="30" customHeight="1" x14ac:dyDescent="0.2">
      <c r="A252" s="149" t="s">
        <v>773</v>
      </c>
      <c r="B252" s="149"/>
      <c r="C252" s="149"/>
      <c r="D252" s="149" t="s">
        <v>275</v>
      </c>
      <c r="E252" s="149"/>
      <c r="F252" s="151"/>
      <c r="G252" s="149"/>
      <c r="H252" s="149"/>
      <c r="I252" s="158">
        <v>128878.46</v>
      </c>
      <c r="J252" s="159">
        <v>2.6524187107251521E-2</v>
      </c>
    </row>
    <row r="253" spans="1:10" ht="53.25" customHeight="1" x14ac:dyDescent="0.2">
      <c r="A253" s="152" t="s">
        <v>774</v>
      </c>
      <c r="B253" s="153" t="s">
        <v>286</v>
      </c>
      <c r="C253" s="152" t="s">
        <v>9</v>
      </c>
      <c r="D253" s="152" t="s">
        <v>301</v>
      </c>
      <c r="E253" s="104" t="s">
        <v>139</v>
      </c>
      <c r="F253" s="153">
        <v>295.24</v>
      </c>
      <c r="G253" s="156">
        <v>38.479999999999997</v>
      </c>
      <c r="H253" s="156">
        <v>48.33</v>
      </c>
      <c r="I253" s="156">
        <v>14268.95</v>
      </c>
      <c r="J253" s="160">
        <v>2.9366606306749522E-3</v>
      </c>
    </row>
    <row r="254" spans="1:10" ht="30" customHeight="1" x14ac:dyDescent="0.2">
      <c r="A254" s="152" t="s">
        <v>777</v>
      </c>
      <c r="B254" s="153" t="s">
        <v>72</v>
      </c>
      <c r="C254" s="152" t="s">
        <v>9</v>
      </c>
      <c r="D254" s="152" t="s">
        <v>73</v>
      </c>
      <c r="E254" s="104" t="s">
        <v>64</v>
      </c>
      <c r="F254" s="153">
        <v>885.72</v>
      </c>
      <c r="G254" s="156">
        <v>77.540000000000006</v>
      </c>
      <c r="H254" s="156">
        <v>97.38</v>
      </c>
      <c r="I254" s="156">
        <v>86251.41</v>
      </c>
      <c r="J254" s="160">
        <v>1.7751209450394309E-2</v>
      </c>
    </row>
    <row r="255" spans="1:10" ht="39" customHeight="1" x14ac:dyDescent="0.2">
      <c r="A255" s="152" t="s">
        <v>780</v>
      </c>
      <c r="B255" s="153" t="s">
        <v>370</v>
      </c>
      <c r="C255" s="152" t="s">
        <v>9</v>
      </c>
      <c r="D255" s="152" t="s">
        <v>304</v>
      </c>
      <c r="E255" s="104" t="s">
        <v>74</v>
      </c>
      <c r="F255" s="153">
        <v>19.45</v>
      </c>
      <c r="G255" s="156">
        <v>702.56</v>
      </c>
      <c r="H255" s="156">
        <v>882.35</v>
      </c>
      <c r="I255" s="156">
        <v>17161.71</v>
      </c>
      <c r="J255" s="160">
        <v>3.5320130851997263E-3</v>
      </c>
    </row>
    <row r="256" spans="1:10" ht="30" customHeight="1" x14ac:dyDescent="0.2">
      <c r="A256" s="152" t="s">
        <v>783</v>
      </c>
      <c r="B256" s="153" t="s">
        <v>352</v>
      </c>
      <c r="C256" s="152" t="s">
        <v>10</v>
      </c>
      <c r="D256" s="152" t="s">
        <v>306</v>
      </c>
      <c r="E256" s="104" t="s">
        <v>307</v>
      </c>
      <c r="F256" s="153">
        <v>6</v>
      </c>
      <c r="G256" s="156">
        <v>468.83</v>
      </c>
      <c r="H256" s="156">
        <v>588.79999999999995</v>
      </c>
      <c r="I256" s="156">
        <v>3532.8</v>
      </c>
      <c r="J256" s="160">
        <v>7.2707765294912881E-4</v>
      </c>
    </row>
    <row r="257" spans="1:10" ht="30" customHeight="1" x14ac:dyDescent="0.2">
      <c r="A257" s="152" t="s">
        <v>784</v>
      </c>
      <c r="B257" s="153" t="s">
        <v>361</v>
      </c>
      <c r="C257" s="152" t="s">
        <v>10</v>
      </c>
      <c r="D257" s="152" t="s">
        <v>309</v>
      </c>
      <c r="E257" s="104" t="s">
        <v>165</v>
      </c>
      <c r="F257" s="153">
        <v>62.41</v>
      </c>
      <c r="G257" s="156">
        <v>75.790000000000006</v>
      </c>
      <c r="H257" s="156">
        <v>95.18</v>
      </c>
      <c r="I257" s="156">
        <v>5940.18</v>
      </c>
      <c r="J257" s="160">
        <v>1.2225351371420278E-3</v>
      </c>
    </row>
    <row r="258" spans="1:10" ht="30" customHeight="1" x14ac:dyDescent="0.2">
      <c r="A258" s="152" t="s">
        <v>787</v>
      </c>
      <c r="B258" s="153" t="s">
        <v>164</v>
      </c>
      <c r="C258" s="152" t="s">
        <v>10</v>
      </c>
      <c r="D258" s="152" t="s">
        <v>75</v>
      </c>
      <c r="E258" s="104" t="s">
        <v>165</v>
      </c>
      <c r="F258" s="153">
        <v>885.72</v>
      </c>
      <c r="G258" s="156">
        <v>0.56000000000000005</v>
      </c>
      <c r="H258" s="156">
        <v>0.7</v>
      </c>
      <c r="I258" s="156">
        <v>620</v>
      </c>
      <c r="J258" s="160">
        <v>1.2760081092291097E-4</v>
      </c>
    </row>
    <row r="259" spans="1:10" ht="30" customHeight="1" x14ac:dyDescent="0.2">
      <c r="A259" s="152" t="s">
        <v>788</v>
      </c>
      <c r="B259" s="153" t="s">
        <v>141</v>
      </c>
      <c r="C259" s="152" t="s">
        <v>10</v>
      </c>
      <c r="D259" s="152" t="s">
        <v>140</v>
      </c>
      <c r="E259" s="104" t="s">
        <v>139</v>
      </c>
      <c r="F259" s="153">
        <v>26.86</v>
      </c>
      <c r="G259" s="156">
        <v>32.71</v>
      </c>
      <c r="H259" s="156">
        <v>41.08</v>
      </c>
      <c r="I259" s="156">
        <v>1103.4100000000001</v>
      </c>
      <c r="J259" s="160">
        <v>2.2709033996846643E-4</v>
      </c>
    </row>
    <row r="260" spans="1:10" ht="30" customHeight="1" x14ac:dyDescent="0.2">
      <c r="A260" s="149" t="s">
        <v>789</v>
      </c>
      <c r="B260" s="149"/>
      <c r="C260" s="149"/>
      <c r="D260" s="149" t="s">
        <v>277</v>
      </c>
      <c r="E260" s="149"/>
      <c r="F260" s="151"/>
      <c r="G260" s="149"/>
      <c r="H260" s="149"/>
      <c r="I260" s="158">
        <v>1213.08</v>
      </c>
      <c r="J260" s="159">
        <v>2.4966127695865293E-4</v>
      </c>
    </row>
    <row r="261" spans="1:10" ht="30" customHeight="1" x14ac:dyDescent="0.2">
      <c r="A261" s="152" t="s">
        <v>790</v>
      </c>
      <c r="B261" s="153" t="s">
        <v>77</v>
      </c>
      <c r="C261" s="152" t="s">
        <v>9</v>
      </c>
      <c r="D261" s="152" t="s">
        <v>78</v>
      </c>
      <c r="E261" s="104" t="s">
        <v>139</v>
      </c>
      <c r="F261" s="153">
        <v>295.24</v>
      </c>
      <c r="G261" s="156">
        <v>1.33</v>
      </c>
      <c r="H261" s="156">
        <v>1.67</v>
      </c>
      <c r="I261" s="156">
        <v>493.05</v>
      </c>
      <c r="J261" s="160">
        <v>1.0147351584764717E-4</v>
      </c>
    </row>
    <row r="262" spans="1:10" ht="30" customHeight="1" x14ac:dyDescent="0.2">
      <c r="A262" s="152" t="s">
        <v>791</v>
      </c>
      <c r="B262" s="153" t="s">
        <v>79</v>
      </c>
      <c r="C262" s="152" t="s">
        <v>10</v>
      </c>
      <c r="D262" s="152" t="s">
        <v>80</v>
      </c>
      <c r="E262" s="104" t="s">
        <v>81</v>
      </c>
      <c r="F262" s="153">
        <v>1</v>
      </c>
      <c r="G262" s="156">
        <v>89.5</v>
      </c>
      <c r="H262" s="156">
        <v>112.4</v>
      </c>
      <c r="I262" s="156">
        <v>112.4</v>
      </c>
      <c r="J262" s="160">
        <v>2.3132792173766439E-5</v>
      </c>
    </row>
    <row r="263" spans="1:10" ht="30" customHeight="1" x14ac:dyDescent="0.2">
      <c r="A263" s="152" t="s">
        <v>792</v>
      </c>
      <c r="B263" s="153" t="s">
        <v>82</v>
      </c>
      <c r="C263" s="152" t="s">
        <v>83</v>
      </c>
      <c r="D263" s="152" t="s">
        <v>315</v>
      </c>
      <c r="E263" s="104" t="s">
        <v>64</v>
      </c>
      <c r="F263" s="153">
        <v>0.59</v>
      </c>
      <c r="G263" s="156">
        <v>457.46</v>
      </c>
      <c r="H263" s="156">
        <v>574.52</v>
      </c>
      <c r="I263" s="156">
        <v>338.97</v>
      </c>
      <c r="J263" s="160">
        <v>6.9762656255708278E-5</v>
      </c>
    </row>
    <row r="264" spans="1:10" ht="30" customHeight="1" x14ac:dyDescent="0.2">
      <c r="A264" s="152" t="s">
        <v>793</v>
      </c>
      <c r="B264" s="153" t="s">
        <v>84</v>
      </c>
      <c r="C264" s="152" t="s">
        <v>83</v>
      </c>
      <c r="D264" s="152" t="s">
        <v>318</v>
      </c>
      <c r="E264" s="104" t="s">
        <v>379</v>
      </c>
      <c r="F264" s="153">
        <v>2</v>
      </c>
      <c r="G264" s="156">
        <v>106.96</v>
      </c>
      <c r="H264" s="156">
        <v>134.33000000000001</v>
      </c>
      <c r="I264" s="156">
        <v>268.66000000000003</v>
      </c>
      <c r="J264" s="160">
        <v>5.5292312681531063E-5</v>
      </c>
    </row>
    <row r="265" spans="1:10" ht="30" customHeight="1" x14ac:dyDescent="0.2">
      <c r="A265" s="149" t="s">
        <v>794</v>
      </c>
      <c r="B265" s="149"/>
      <c r="C265" s="149"/>
      <c r="D265" s="149" t="s">
        <v>795</v>
      </c>
      <c r="E265" s="149"/>
      <c r="F265" s="151"/>
      <c r="G265" s="149"/>
      <c r="H265" s="149"/>
      <c r="I265" s="158">
        <v>173508.49</v>
      </c>
      <c r="J265" s="159">
        <v>3.5709393590338367E-2</v>
      </c>
    </row>
    <row r="266" spans="1:10" ht="30" customHeight="1" x14ac:dyDescent="0.2">
      <c r="A266" s="149" t="s">
        <v>796</v>
      </c>
      <c r="B266" s="149"/>
      <c r="C266" s="149"/>
      <c r="D266" s="149" t="s">
        <v>279</v>
      </c>
      <c r="E266" s="149"/>
      <c r="F266" s="151"/>
      <c r="G266" s="149"/>
      <c r="H266" s="149"/>
      <c r="I266" s="158">
        <v>80.44</v>
      </c>
      <c r="J266" s="159">
        <v>1.6555176178449931E-5</v>
      </c>
    </row>
    <row r="267" spans="1:10" ht="30" customHeight="1" x14ac:dyDescent="0.2">
      <c r="A267" s="152" t="s">
        <v>797</v>
      </c>
      <c r="B267" s="153" t="s">
        <v>1440</v>
      </c>
      <c r="C267" s="152" t="s">
        <v>10</v>
      </c>
      <c r="D267" s="152" t="s">
        <v>391</v>
      </c>
      <c r="E267" s="104" t="s">
        <v>139</v>
      </c>
      <c r="F267" s="153">
        <v>160.87</v>
      </c>
      <c r="G267" s="156">
        <v>0.4</v>
      </c>
      <c r="H267" s="156">
        <v>0.5</v>
      </c>
      <c r="I267" s="156">
        <v>80.44</v>
      </c>
      <c r="J267" s="160">
        <v>1.6555176178449931E-5</v>
      </c>
    </row>
    <row r="268" spans="1:10" ht="30" customHeight="1" x14ac:dyDescent="0.2">
      <c r="A268" s="149" t="s">
        <v>800</v>
      </c>
      <c r="B268" s="149"/>
      <c r="C268" s="149"/>
      <c r="D268" s="149" t="s">
        <v>274</v>
      </c>
      <c r="E268" s="149"/>
      <c r="F268" s="151"/>
      <c r="G268" s="149"/>
      <c r="H268" s="149"/>
      <c r="I268" s="158">
        <v>568.97</v>
      </c>
      <c r="J268" s="159">
        <v>1.1709844095291717E-4</v>
      </c>
    </row>
    <row r="269" spans="1:10" ht="30" customHeight="1" x14ac:dyDescent="0.2">
      <c r="A269" s="152" t="s">
        <v>801</v>
      </c>
      <c r="B269" s="153" t="s">
        <v>68</v>
      </c>
      <c r="C269" s="152" t="s">
        <v>9</v>
      </c>
      <c r="D269" s="152" t="s">
        <v>69</v>
      </c>
      <c r="E269" s="104" t="s">
        <v>64</v>
      </c>
      <c r="F269" s="153">
        <v>1665.63</v>
      </c>
      <c r="G269" s="156">
        <v>0.11</v>
      </c>
      <c r="H269" s="156">
        <v>0.14000000000000001</v>
      </c>
      <c r="I269" s="156">
        <v>233.19</v>
      </c>
      <c r="J269" s="160">
        <v>4.7992311450183234E-5</v>
      </c>
    </row>
    <row r="270" spans="1:10" ht="30" customHeight="1" x14ac:dyDescent="0.2">
      <c r="A270" s="152" t="s">
        <v>804</v>
      </c>
      <c r="B270" s="153" t="s">
        <v>384</v>
      </c>
      <c r="C270" s="152" t="s">
        <v>9</v>
      </c>
      <c r="D270" s="152" t="s">
        <v>380</v>
      </c>
      <c r="E270" s="104" t="s">
        <v>74</v>
      </c>
      <c r="F270" s="153">
        <v>1.66</v>
      </c>
      <c r="G270" s="156">
        <v>161.06</v>
      </c>
      <c r="H270" s="156">
        <v>202.28</v>
      </c>
      <c r="I270" s="156">
        <v>335.78</v>
      </c>
      <c r="J270" s="160">
        <v>6.9106129502733934E-5</v>
      </c>
    </row>
    <row r="271" spans="1:10" ht="30" customHeight="1" x14ac:dyDescent="0.2">
      <c r="A271" s="149" t="s">
        <v>807</v>
      </c>
      <c r="B271" s="149"/>
      <c r="C271" s="149"/>
      <c r="D271" s="149" t="s">
        <v>275</v>
      </c>
      <c r="E271" s="149"/>
      <c r="F271" s="151"/>
      <c r="G271" s="149"/>
      <c r="H271" s="149"/>
      <c r="I271" s="158">
        <v>171144.21</v>
      </c>
      <c r="J271" s="159">
        <v>3.5222806420582203E-2</v>
      </c>
    </row>
    <row r="272" spans="1:10" ht="53.25" customHeight="1" x14ac:dyDescent="0.2">
      <c r="A272" s="152" t="s">
        <v>808</v>
      </c>
      <c r="B272" s="153" t="s">
        <v>286</v>
      </c>
      <c r="C272" s="152" t="s">
        <v>9</v>
      </c>
      <c r="D272" s="152" t="s">
        <v>301</v>
      </c>
      <c r="E272" s="104" t="s">
        <v>139</v>
      </c>
      <c r="F272" s="153">
        <v>315.74</v>
      </c>
      <c r="G272" s="156">
        <v>38.479999999999997</v>
      </c>
      <c r="H272" s="156">
        <v>48.33</v>
      </c>
      <c r="I272" s="156">
        <v>15259.71</v>
      </c>
      <c r="J272" s="160">
        <v>3.1405667265297639E-3</v>
      </c>
    </row>
    <row r="273" spans="1:10" ht="30" customHeight="1" x14ac:dyDescent="0.2">
      <c r="A273" s="152" t="s">
        <v>811</v>
      </c>
      <c r="B273" s="153" t="s">
        <v>72</v>
      </c>
      <c r="C273" s="152" t="s">
        <v>9</v>
      </c>
      <c r="D273" s="152" t="s">
        <v>73</v>
      </c>
      <c r="E273" s="104" t="s">
        <v>64</v>
      </c>
      <c r="F273" s="153">
        <v>1286.96</v>
      </c>
      <c r="G273" s="156">
        <v>77.540000000000006</v>
      </c>
      <c r="H273" s="156">
        <v>97.38</v>
      </c>
      <c r="I273" s="156">
        <v>125324.16</v>
      </c>
      <c r="J273" s="160">
        <v>2.5792684587472001E-2</v>
      </c>
    </row>
    <row r="274" spans="1:10" ht="40.5" customHeight="1" x14ac:dyDescent="0.2">
      <c r="A274" s="152" t="s">
        <v>814</v>
      </c>
      <c r="B274" s="153" t="s">
        <v>370</v>
      </c>
      <c r="C274" s="152" t="s">
        <v>9</v>
      </c>
      <c r="D274" s="152" t="s">
        <v>304</v>
      </c>
      <c r="E274" s="104" t="s">
        <v>74</v>
      </c>
      <c r="F274" s="153">
        <v>20.49</v>
      </c>
      <c r="G274" s="156">
        <v>702.56</v>
      </c>
      <c r="H274" s="156">
        <v>882.35</v>
      </c>
      <c r="I274" s="156">
        <v>18079.349999999999</v>
      </c>
      <c r="J274" s="160">
        <v>3.7208705176760165E-3</v>
      </c>
    </row>
    <row r="275" spans="1:10" ht="30" customHeight="1" x14ac:dyDescent="0.2">
      <c r="A275" s="152" t="s">
        <v>817</v>
      </c>
      <c r="B275" s="153" t="s">
        <v>352</v>
      </c>
      <c r="C275" s="152" t="s">
        <v>10</v>
      </c>
      <c r="D275" s="152" t="s">
        <v>306</v>
      </c>
      <c r="E275" s="104" t="s">
        <v>307</v>
      </c>
      <c r="F275" s="153">
        <v>7</v>
      </c>
      <c r="G275" s="156">
        <v>468.83</v>
      </c>
      <c r="H275" s="156">
        <v>588.79999999999995</v>
      </c>
      <c r="I275" s="156">
        <v>4121.6000000000004</v>
      </c>
      <c r="J275" s="160">
        <v>8.4825726177398361E-4</v>
      </c>
    </row>
    <row r="276" spans="1:10" ht="30" customHeight="1" x14ac:dyDescent="0.2">
      <c r="A276" s="152" t="s">
        <v>818</v>
      </c>
      <c r="B276" s="153" t="s">
        <v>361</v>
      </c>
      <c r="C276" s="152" t="s">
        <v>10</v>
      </c>
      <c r="D276" s="152" t="s">
        <v>309</v>
      </c>
      <c r="E276" s="104" t="s">
        <v>165</v>
      </c>
      <c r="F276" s="153">
        <v>65.63</v>
      </c>
      <c r="G276" s="156">
        <v>75.790000000000006</v>
      </c>
      <c r="H276" s="156">
        <v>95.18</v>
      </c>
      <c r="I276" s="156">
        <v>6246.66</v>
      </c>
      <c r="J276" s="160">
        <v>1.2856110992898564E-3</v>
      </c>
    </row>
    <row r="277" spans="1:10" ht="30" customHeight="1" x14ac:dyDescent="0.2">
      <c r="A277" s="152" t="s">
        <v>821</v>
      </c>
      <c r="B277" s="153" t="s">
        <v>164</v>
      </c>
      <c r="C277" s="152" t="s">
        <v>10</v>
      </c>
      <c r="D277" s="152" t="s">
        <v>75</v>
      </c>
      <c r="E277" s="104" t="s">
        <v>165</v>
      </c>
      <c r="F277" s="153">
        <v>1286.96</v>
      </c>
      <c r="G277" s="156">
        <v>0.56000000000000005</v>
      </c>
      <c r="H277" s="156">
        <v>0.7</v>
      </c>
      <c r="I277" s="156">
        <v>900.87</v>
      </c>
      <c r="J277" s="160">
        <v>1.8540603634858516E-4</v>
      </c>
    </row>
    <row r="278" spans="1:10" ht="30" customHeight="1" x14ac:dyDescent="0.2">
      <c r="A278" s="152" t="s">
        <v>822</v>
      </c>
      <c r="B278" s="153" t="s">
        <v>141</v>
      </c>
      <c r="C278" s="152" t="s">
        <v>10</v>
      </c>
      <c r="D278" s="152" t="s">
        <v>140</v>
      </c>
      <c r="E278" s="104" t="s">
        <v>139</v>
      </c>
      <c r="F278" s="153">
        <v>29.5</v>
      </c>
      <c r="G278" s="156">
        <v>32.71</v>
      </c>
      <c r="H278" s="156">
        <v>41.08</v>
      </c>
      <c r="I278" s="156">
        <v>1211.8599999999999</v>
      </c>
      <c r="J278" s="160">
        <v>2.4941019149199819E-4</v>
      </c>
    </row>
    <row r="279" spans="1:10" ht="30" customHeight="1" x14ac:dyDescent="0.2">
      <c r="A279" s="149" t="s">
        <v>825</v>
      </c>
      <c r="B279" s="149"/>
      <c r="C279" s="149"/>
      <c r="D279" s="149" t="s">
        <v>277</v>
      </c>
      <c r="E279" s="149"/>
      <c r="F279" s="151"/>
      <c r="G279" s="149"/>
      <c r="H279" s="149"/>
      <c r="I279" s="158">
        <v>1714.87</v>
      </c>
      <c r="J279" s="159">
        <v>3.5293355262479406E-4</v>
      </c>
    </row>
    <row r="280" spans="1:10" ht="30" customHeight="1" x14ac:dyDescent="0.2">
      <c r="A280" s="152" t="s">
        <v>826</v>
      </c>
      <c r="B280" s="153" t="s">
        <v>77</v>
      </c>
      <c r="C280" s="152" t="s">
        <v>9</v>
      </c>
      <c r="D280" s="152" t="s">
        <v>78</v>
      </c>
      <c r="E280" s="104" t="s">
        <v>139</v>
      </c>
      <c r="F280" s="153">
        <v>315.74</v>
      </c>
      <c r="G280" s="156">
        <v>1.33</v>
      </c>
      <c r="H280" s="156">
        <v>1.67</v>
      </c>
      <c r="I280" s="156">
        <v>527.29</v>
      </c>
      <c r="J280" s="160">
        <v>1.085203735347447E-4</v>
      </c>
    </row>
    <row r="281" spans="1:10" ht="30" customHeight="1" x14ac:dyDescent="0.2">
      <c r="A281" s="152" t="s">
        <v>827</v>
      </c>
      <c r="B281" s="153" t="s">
        <v>79</v>
      </c>
      <c r="C281" s="152" t="s">
        <v>10</v>
      </c>
      <c r="D281" s="152" t="s">
        <v>80</v>
      </c>
      <c r="E281" s="104" t="s">
        <v>81</v>
      </c>
      <c r="F281" s="153">
        <v>1</v>
      </c>
      <c r="G281" s="156">
        <v>89.5</v>
      </c>
      <c r="H281" s="156">
        <v>112.4</v>
      </c>
      <c r="I281" s="156">
        <v>112.4</v>
      </c>
      <c r="J281" s="160">
        <v>2.3132792173766439E-5</v>
      </c>
    </row>
    <row r="282" spans="1:10" ht="30" customHeight="1" x14ac:dyDescent="0.2">
      <c r="A282" s="152" t="s">
        <v>829</v>
      </c>
      <c r="B282" s="153" t="s">
        <v>82</v>
      </c>
      <c r="C282" s="152" t="s">
        <v>83</v>
      </c>
      <c r="D282" s="152" t="s">
        <v>315</v>
      </c>
      <c r="E282" s="104" t="s">
        <v>64</v>
      </c>
      <c r="F282" s="153">
        <v>1.17</v>
      </c>
      <c r="G282" s="156">
        <v>457.46</v>
      </c>
      <c r="H282" s="156">
        <v>574.52</v>
      </c>
      <c r="I282" s="156">
        <v>672.19</v>
      </c>
      <c r="J282" s="160">
        <v>1.3834191789398632E-4</v>
      </c>
    </row>
    <row r="283" spans="1:10" ht="30" customHeight="1" x14ac:dyDescent="0.2">
      <c r="A283" s="152" t="s">
        <v>832</v>
      </c>
      <c r="B283" s="153" t="s">
        <v>84</v>
      </c>
      <c r="C283" s="152" t="s">
        <v>83</v>
      </c>
      <c r="D283" s="152" t="s">
        <v>318</v>
      </c>
      <c r="E283" s="104" t="s">
        <v>379</v>
      </c>
      <c r="F283" s="153">
        <v>3</v>
      </c>
      <c r="G283" s="156">
        <v>106.96</v>
      </c>
      <c r="H283" s="156">
        <v>134.33000000000001</v>
      </c>
      <c r="I283" s="156">
        <v>402.99</v>
      </c>
      <c r="J283" s="160">
        <v>8.2938469022296598E-5</v>
      </c>
    </row>
    <row r="284" spans="1:10" ht="30" customHeight="1" x14ac:dyDescent="0.2">
      <c r="A284" s="149" t="s">
        <v>834</v>
      </c>
      <c r="B284" s="149"/>
      <c r="C284" s="149"/>
      <c r="D284" s="149" t="s">
        <v>835</v>
      </c>
      <c r="E284" s="149"/>
      <c r="F284" s="151"/>
      <c r="G284" s="149"/>
      <c r="H284" s="149"/>
      <c r="I284" s="158">
        <v>66912.41</v>
      </c>
      <c r="J284" s="159">
        <v>1.3771093188397253E-2</v>
      </c>
    </row>
    <row r="285" spans="1:10" ht="30" customHeight="1" x14ac:dyDescent="0.2">
      <c r="A285" s="149" t="s">
        <v>836</v>
      </c>
      <c r="B285" s="149"/>
      <c r="C285" s="149"/>
      <c r="D285" s="149" t="s">
        <v>279</v>
      </c>
      <c r="E285" s="149"/>
      <c r="F285" s="151"/>
      <c r="G285" s="149"/>
      <c r="H285" s="149"/>
      <c r="I285" s="158">
        <v>45.44</v>
      </c>
      <c r="J285" s="159">
        <v>9.3519045940920552E-6</v>
      </c>
    </row>
    <row r="286" spans="1:10" ht="30" customHeight="1" x14ac:dyDescent="0.2">
      <c r="A286" s="152" t="s">
        <v>1511</v>
      </c>
      <c r="B286" s="153" t="s">
        <v>1440</v>
      </c>
      <c r="C286" s="152" t="s">
        <v>10</v>
      </c>
      <c r="D286" s="152" t="s">
        <v>391</v>
      </c>
      <c r="E286" s="104" t="s">
        <v>139</v>
      </c>
      <c r="F286" s="153">
        <v>90.87</v>
      </c>
      <c r="G286" s="156">
        <v>0.4</v>
      </c>
      <c r="H286" s="156">
        <v>0.5</v>
      </c>
      <c r="I286" s="156">
        <v>45.44</v>
      </c>
      <c r="J286" s="160">
        <v>9.3519045940920552E-6</v>
      </c>
    </row>
    <row r="287" spans="1:10" ht="30" customHeight="1" x14ac:dyDescent="0.2">
      <c r="A287" s="149" t="s">
        <v>839</v>
      </c>
      <c r="B287" s="149"/>
      <c r="C287" s="149"/>
      <c r="D287" s="149" t="s">
        <v>274</v>
      </c>
      <c r="E287" s="149"/>
      <c r="F287" s="151"/>
      <c r="G287" s="149"/>
      <c r="H287" s="149"/>
      <c r="I287" s="158">
        <v>85.89</v>
      </c>
      <c r="J287" s="159">
        <v>1.7676828468014231E-5</v>
      </c>
    </row>
    <row r="288" spans="1:10" ht="30" customHeight="1" x14ac:dyDescent="0.2">
      <c r="A288" s="152" t="s">
        <v>840</v>
      </c>
      <c r="B288" s="153" t="s">
        <v>68</v>
      </c>
      <c r="C288" s="152" t="s">
        <v>9</v>
      </c>
      <c r="D288" s="152" t="s">
        <v>69</v>
      </c>
      <c r="E288" s="104" t="s">
        <v>64</v>
      </c>
      <c r="F288" s="153">
        <v>613.51</v>
      </c>
      <c r="G288" s="156">
        <v>0.11</v>
      </c>
      <c r="H288" s="156">
        <v>0.14000000000000001</v>
      </c>
      <c r="I288" s="156">
        <v>85.89</v>
      </c>
      <c r="J288" s="160">
        <v>1.7676828468014231E-5</v>
      </c>
    </row>
    <row r="289" spans="1:10" ht="30" customHeight="1" x14ac:dyDescent="0.2">
      <c r="A289" s="149" t="s">
        <v>843</v>
      </c>
      <c r="B289" s="149"/>
      <c r="C289" s="149"/>
      <c r="D289" s="149" t="s">
        <v>275</v>
      </c>
      <c r="E289" s="149"/>
      <c r="F289" s="151"/>
      <c r="G289" s="149"/>
      <c r="H289" s="149"/>
      <c r="I289" s="158">
        <v>65757.539999999994</v>
      </c>
      <c r="J289" s="159">
        <v>1.3533411981122184E-2</v>
      </c>
    </row>
    <row r="290" spans="1:10" ht="54.75" customHeight="1" x14ac:dyDescent="0.2">
      <c r="A290" s="152" t="s">
        <v>844</v>
      </c>
      <c r="B290" s="153" t="s">
        <v>286</v>
      </c>
      <c r="C290" s="152" t="s">
        <v>9</v>
      </c>
      <c r="D290" s="152" t="s">
        <v>301</v>
      </c>
      <c r="E290" s="104" t="s">
        <v>139</v>
      </c>
      <c r="F290" s="153">
        <v>181.74</v>
      </c>
      <c r="G290" s="156">
        <v>38.479999999999997</v>
      </c>
      <c r="H290" s="156">
        <v>48.33</v>
      </c>
      <c r="I290" s="156">
        <v>8783.49</v>
      </c>
      <c r="J290" s="160">
        <v>1.8077103979569019E-3</v>
      </c>
    </row>
    <row r="291" spans="1:10" ht="30" customHeight="1" x14ac:dyDescent="0.2">
      <c r="A291" s="152" t="s">
        <v>847</v>
      </c>
      <c r="B291" s="153" t="s">
        <v>72</v>
      </c>
      <c r="C291" s="152" t="s">
        <v>9</v>
      </c>
      <c r="D291" s="152" t="s">
        <v>73</v>
      </c>
      <c r="E291" s="104" t="s">
        <v>64</v>
      </c>
      <c r="F291" s="153">
        <v>454.35</v>
      </c>
      <c r="G291" s="156">
        <v>77.540000000000006</v>
      </c>
      <c r="H291" s="156">
        <v>97.38</v>
      </c>
      <c r="I291" s="156">
        <v>44244.6</v>
      </c>
      <c r="J291" s="160">
        <v>9.1058819983223013E-3</v>
      </c>
    </row>
    <row r="292" spans="1:10" ht="38.25" customHeight="1" x14ac:dyDescent="0.2">
      <c r="A292" s="152" t="s">
        <v>850</v>
      </c>
      <c r="B292" s="153" t="s">
        <v>370</v>
      </c>
      <c r="C292" s="152" t="s">
        <v>9</v>
      </c>
      <c r="D292" s="152" t="s">
        <v>304</v>
      </c>
      <c r="E292" s="104" t="s">
        <v>74</v>
      </c>
      <c r="F292" s="153">
        <v>8.0500000000000007</v>
      </c>
      <c r="G292" s="156">
        <v>702.56</v>
      </c>
      <c r="H292" s="156">
        <v>882.35</v>
      </c>
      <c r="I292" s="156">
        <v>7102.92</v>
      </c>
      <c r="J292" s="160">
        <v>1.4618360514847787E-3</v>
      </c>
    </row>
    <row r="293" spans="1:10" ht="30" customHeight="1" x14ac:dyDescent="0.2">
      <c r="A293" s="152" t="s">
        <v>853</v>
      </c>
      <c r="B293" s="153" t="s">
        <v>352</v>
      </c>
      <c r="C293" s="152" t="s">
        <v>10</v>
      </c>
      <c r="D293" s="152" t="s">
        <v>306</v>
      </c>
      <c r="E293" s="104" t="s">
        <v>307</v>
      </c>
      <c r="F293" s="153">
        <v>4</v>
      </c>
      <c r="G293" s="156">
        <v>468.83</v>
      </c>
      <c r="H293" s="156">
        <v>588.79999999999995</v>
      </c>
      <c r="I293" s="156">
        <v>2355.1999999999998</v>
      </c>
      <c r="J293" s="160">
        <v>4.8471843529941921E-4</v>
      </c>
    </row>
    <row r="294" spans="1:10" ht="30" customHeight="1" x14ac:dyDescent="0.2">
      <c r="A294" s="152" t="s">
        <v>854</v>
      </c>
      <c r="B294" s="153" t="s">
        <v>361</v>
      </c>
      <c r="C294" s="152" t="s">
        <v>10</v>
      </c>
      <c r="D294" s="152" t="s">
        <v>309</v>
      </c>
      <c r="E294" s="104" t="s">
        <v>165</v>
      </c>
      <c r="F294" s="153">
        <v>25.56</v>
      </c>
      <c r="G294" s="156">
        <v>75.790000000000006</v>
      </c>
      <c r="H294" s="156">
        <v>95.18</v>
      </c>
      <c r="I294" s="156">
        <v>2432.8000000000002</v>
      </c>
      <c r="J294" s="160">
        <v>5.0068911744073836E-4</v>
      </c>
    </row>
    <row r="295" spans="1:10" ht="30" customHeight="1" x14ac:dyDescent="0.2">
      <c r="A295" s="152" t="s">
        <v>857</v>
      </c>
      <c r="B295" s="153" t="s">
        <v>164</v>
      </c>
      <c r="C295" s="152" t="s">
        <v>10</v>
      </c>
      <c r="D295" s="152" t="s">
        <v>75</v>
      </c>
      <c r="E295" s="104" t="s">
        <v>165</v>
      </c>
      <c r="F295" s="153">
        <v>454.35</v>
      </c>
      <c r="G295" s="156">
        <v>0.56000000000000005</v>
      </c>
      <c r="H295" s="156">
        <v>0.7</v>
      </c>
      <c r="I295" s="156">
        <v>318.05</v>
      </c>
      <c r="J295" s="160">
        <v>6.5457157925857796E-5</v>
      </c>
    </row>
    <row r="296" spans="1:10" ht="30" customHeight="1" x14ac:dyDescent="0.2">
      <c r="A296" s="152" t="s">
        <v>858</v>
      </c>
      <c r="B296" s="153" t="s">
        <v>141</v>
      </c>
      <c r="C296" s="152" t="s">
        <v>10</v>
      </c>
      <c r="D296" s="152" t="s">
        <v>140</v>
      </c>
      <c r="E296" s="104" t="s">
        <v>139</v>
      </c>
      <c r="F296" s="153">
        <v>12.67</v>
      </c>
      <c r="G296" s="156">
        <v>32.71</v>
      </c>
      <c r="H296" s="156">
        <v>41.08</v>
      </c>
      <c r="I296" s="156">
        <v>520.48</v>
      </c>
      <c r="J296" s="160">
        <v>1.0711882269218822E-4</v>
      </c>
    </row>
    <row r="297" spans="1:10" ht="30" customHeight="1" x14ac:dyDescent="0.2">
      <c r="A297" s="149" t="s">
        <v>861</v>
      </c>
      <c r="B297" s="149"/>
      <c r="C297" s="149"/>
      <c r="D297" s="149" t="s">
        <v>277</v>
      </c>
      <c r="E297" s="149"/>
      <c r="F297" s="151"/>
      <c r="G297" s="149"/>
      <c r="H297" s="149"/>
      <c r="I297" s="158">
        <v>1023.54</v>
      </c>
      <c r="J297" s="159">
        <v>2.1065247421296176E-4</v>
      </c>
    </row>
    <row r="298" spans="1:10" ht="30" customHeight="1" x14ac:dyDescent="0.2">
      <c r="A298" s="152" t="s">
        <v>862</v>
      </c>
      <c r="B298" s="153" t="s">
        <v>77</v>
      </c>
      <c r="C298" s="152" t="s">
        <v>9</v>
      </c>
      <c r="D298" s="152" t="s">
        <v>78</v>
      </c>
      <c r="E298" s="104" t="s">
        <v>139</v>
      </c>
      <c r="F298" s="153">
        <v>181.74</v>
      </c>
      <c r="G298" s="156">
        <v>1.33</v>
      </c>
      <c r="H298" s="156">
        <v>1.67</v>
      </c>
      <c r="I298" s="156">
        <v>303.51</v>
      </c>
      <c r="J298" s="160">
        <v>6.2464713101955974E-5</v>
      </c>
    </row>
    <row r="299" spans="1:10" ht="30" customHeight="1" x14ac:dyDescent="0.2">
      <c r="A299" s="152" t="s">
        <v>863</v>
      </c>
      <c r="B299" s="153" t="s">
        <v>79</v>
      </c>
      <c r="C299" s="152" t="s">
        <v>10</v>
      </c>
      <c r="D299" s="152" t="s">
        <v>80</v>
      </c>
      <c r="E299" s="104" t="s">
        <v>81</v>
      </c>
      <c r="F299" s="153">
        <v>1</v>
      </c>
      <c r="G299" s="156">
        <v>89.5</v>
      </c>
      <c r="H299" s="156">
        <v>112.4</v>
      </c>
      <c r="I299" s="156">
        <v>112.4</v>
      </c>
      <c r="J299" s="160">
        <v>2.3132792173766439E-5</v>
      </c>
    </row>
    <row r="300" spans="1:10" ht="30" customHeight="1" x14ac:dyDescent="0.2">
      <c r="A300" s="152" t="s">
        <v>864</v>
      </c>
      <c r="B300" s="153" t="s">
        <v>82</v>
      </c>
      <c r="C300" s="152" t="s">
        <v>83</v>
      </c>
      <c r="D300" s="152" t="s">
        <v>315</v>
      </c>
      <c r="E300" s="104" t="s">
        <v>64</v>
      </c>
      <c r="F300" s="153">
        <v>0.59</v>
      </c>
      <c r="G300" s="156">
        <v>457.46</v>
      </c>
      <c r="H300" s="156">
        <v>574.52</v>
      </c>
      <c r="I300" s="156">
        <v>338.97</v>
      </c>
      <c r="J300" s="160">
        <v>6.9762656255708278E-5</v>
      </c>
    </row>
    <row r="301" spans="1:10" ht="30" customHeight="1" x14ac:dyDescent="0.2">
      <c r="A301" s="152" t="s">
        <v>865</v>
      </c>
      <c r="B301" s="153" t="s">
        <v>84</v>
      </c>
      <c r="C301" s="152" t="s">
        <v>83</v>
      </c>
      <c r="D301" s="152" t="s">
        <v>318</v>
      </c>
      <c r="E301" s="104" t="s">
        <v>379</v>
      </c>
      <c r="F301" s="153">
        <v>2</v>
      </c>
      <c r="G301" s="156">
        <v>106.96</v>
      </c>
      <c r="H301" s="156">
        <v>134.33000000000001</v>
      </c>
      <c r="I301" s="156">
        <v>268.66000000000003</v>
      </c>
      <c r="J301" s="160">
        <v>5.5292312681531063E-5</v>
      </c>
    </row>
    <row r="302" spans="1:10" ht="30" customHeight="1" x14ac:dyDescent="0.2">
      <c r="A302" s="149" t="s">
        <v>867</v>
      </c>
      <c r="B302" s="149"/>
      <c r="C302" s="149"/>
      <c r="D302" s="149" t="s">
        <v>868</v>
      </c>
      <c r="E302" s="149"/>
      <c r="F302" s="151"/>
      <c r="G302" s="149"/>
      <c r="H302" s="149"/>
      <c r="I302" s="158">
        <v>68988.039999999994</v>
      </c>
      <c r="J302" s="159">
        <v>1.4198273948358417E-2</v>
      </c>
    </row>
    <row r="303" spans="1:10" ht="30" customHeight="1" x14ac:dyDescent="0.2">
      <c r="A303" s="149" t="s">
        <v>869</v>
      </c>
      <c r="B303" s="149"/>
      <c r="C303" s="149"/>
      <c r="D303" s="149" t="s">
        <v>279</v>
      </c>
      <c r="E303" s="149"/>
      <c r="F303" s="151"/>
      <c r="G303" s="149"/>
      <c r="H303" s="149"/>
      <c r="I303" s="158">
        <v>43.72</v>
      </c>
      <c r="J303" s="159">
        <v>8.9979152476607533E-6</v>
      </c>
    </row>
    <row r="304" spans="1:10" ht="30" customHeight="1" x14ac:dyDescent="0.2">
      <c r="A304" s="152" t="s">
        <v>870</v>
      </c>
      <c r="B304" s="153" t="s">
        <v>1440</v>
      </c>
      <c r="C304" s="152" t="s">
        <v>10</v>
      </c>
      <c r="D304" s="152" t="s">
        <v>391</v>
      </c>
      <c r="E304" s="104" t="s">
        <v>139</v>
      </c>
      <c r="F304" s="153">
        <v>87.44</v>
      </c>
      <c r="G304" s="156">
        <v>0.4</v>
      </c>
      <c r="H304" s="156">
        <v>0.5</v>
      </c>
      <c r="I304" s="156">
        <v>43.72</v>
      </c>
      <c r="J304" s="160">
        <v>8.9979152476607533E-6</v>
      </c>
    </row>
    <row r="305" spans="1:10" ht="30" customHeight="1" x14ac:dyDescent="0.2">
      <c r="A305" s="149" t="s">
        <v>873</v>
      </c>
      <c r="B305" s="149"/>
      <c r="C305" s="149"/>
      <c r="D305" s="149" t="s">
        <v>274</v>
      </c>
      <c r="E305" s="149"/>
      <c r="F305" s="151"/>
      <c r="G305" s="149"/>
      <c r="H305" s="149"/>
      <c r="I305" s="158">
        <v>90.59</v>
      </c>
      <c r="J305" s="159">
        <v>1.8644124937913717E-5</v>
      </c>
    </row>
    <row r="306" spans="1:10" ht="30" customHeight="1" x14ac:dyDescent="0.2">
      <c r="A306" s="152" t="s">
        <v>874</v>
      </c>
      <c r="B306" s="153" t="s">
        <v>68</v>
      </c>
      <c r="C306" s="152" t="s">
        <v>9</v>
      </c>
      <c r="D306" s="152" t="s">
        <v>69</v>
      </c>
      <c r="E306" s="104" t="s">
        <v>64</v>
      </c>
      <c r="F306" s="153">
        <v>647.04999999999995</v>
      </c>
      <c r="G306" s="156">
        <v>0.11</v>
      </c>
      <c r="H306" s="156">
        <v>0.14000000000000001</v>
      </c>
      <c r="I306" s="156">
        <v>90.59</v>
      </c>
      <c r="J306" s="160">
        <v>1.8644124937913717E-5</v>
      </c>
    </row>
    <row r="307" spans="1:10" ht="30" customHeight="1" x14ac:dyDescent="0.2">
      <c r="A307" s="149" t="s">
        <v>877</v>
      </c>
      <c r="B307" s="149"/>
      <c r="C307" s="149"/>
      <c r="D307" s="149" t="s">
        <v>275</v>
      </c>
      <c r="E307" s="149"/>
      <c r="F307" s="151"/>
      <c r="G307" s="149"/>
      <c r="H307" s="149"/>
      <c r="I307" s="158">
        <v>67594.92</v>
      </c>
      <c r="J307" s="159">
        <v>1.3911559042369827E-2</v>
      </c>
    </row>
    <row r="308" spans="1:10" ht="53.25" customHeight="1" x14ac:dyDescent="0.2">
      <c r="A308" s="152" t="s">
        <v>878</v>
      </c>
      <c r="B308" s="153" t="s">
        <v>286</v>
      </c>
      <c r="C308" s="152" t="s">
        <v>9</v>
      </c>
      <c r="D308" s="152" t="s">
        <v>301</v>
      </c>
      <c r="E308" s="104" t="s">
        <v>139</v>
      </c>
      <c r="F308" s="153">
        <v>174.88</v>
      </c>
      <c r="G308" s="156">
        <v>38.479999999999997</v>
      </c>
      <c r="H308" s="156">
        <v>48.33</v>
      </c>
      <c r="I308" s="156">
        <v>8451.9500000000007</v>
      </c>
      <c r="J308" s="160">
        <v>1.739476893354673E-3</v>
      </c>
    </row>
    <row r="309" spans="1:10" ht="30" customHeight="1" x14ac:dyDescent="0.2">
      <c r="A309" s="152" t="s">
        <v>881</v>
      </c>
      <c r="B309" s="153" t="s">
        <v>72</v>
      </c>
      <c r="C309" s="152" t="s">
        <v>9</v>
      </c>
      <c r="D309" s="152" t="s">
        <v>73</v>
      </c>
      <c r="E309" s="104" t="s">
        <v>64</v>
      </c>
      <c r="F309" s="153">
        <v>437.2</v>
      </c>
      <c r="G309" s="156">
        <v>77.540000000000006</v>
      </c>
      <c r="H309" s="156">
        <v>97.38</v>
      </c>
      <c r="I309" s="156">
        <v>42574.54</v>
      </c>
      <c r="J309" s="160">
        <v>8.7621706914030803E-3</v>
      </c>
    </row>
    <row r="310" spans="1:10" ht="38.25" customHeight="1" x14ac:dyDescent="0.2">
      <c r="A310" s="152" t="s">
        <v>884</v>
      </c>
      <c r="B310" s="153" t="s">
        <v>370</v>
      </c>
      <c r="C310" s="152" t="s">
        <v>9</v>
      </c>
      <c r="D310" s="152" t="s">
        <v>304</v>
      </c>
      <c r="E310" s="104" t="s">
        <v>74</v>
      </c>
      <c r="F310" s="153">
        <v>11.28</v>
      </c>
      <c r="G310" s="156">
        <v>702.56</v>
      </c>
      <c r="H310" s="156">
        <v>882.35</v>
      </c>
      <c r="I310" s="156">
        <v>9952.91</v>
      </c>
      <c r="J310" s="160">
        <v>2.0483861081334672E-3</v>
      </c>
    </row>
    <row r="311" spans="1:10" ht="30" customHeight="1" x14ac:dyDescent="0.2">
      <c r="A311" s="152" t="s">
        <v>886</v>
      </c>
      <c r="B311" s="153" t="s">
        <v>352</v>
      </c>
      <c r="C311" s="152" t="s">
        <v>10</v>
      </c>
      <c r="D311" s="152" t="s">
        <v>306</v>
      </c>
      <c r="E311" s="104" t="s">
        <v>307</v>
      </c>
      <c r="F311" s="153">
        <v>4</v>
      </c>
      <c r="G311" s="156">
        <v>468.83</v>
      </c>
      <c r="H311" s="156">
        <v>588.79999999999995</v>
      </c>
      <c r="I311" s="156">
        <v>2355.1999999999998</v>
      </c>
      <c r="J311" s="160">
        <v>4.8471843529941921E-4</v>
      </c>
    </row>
    <row r="312" spans="1:10" ht="30" customHeight="1" x14ac:dyDescent="0.2">
      <c r="A312" s="152" t="s">
        <v>887</v>
      </c>
      <c r="B312" s="153" t="s">
        <v>361</v>
      </c>
      <c r="C312" s="152" t="s">
        <v>10</v>
      </c>
      <c r="D312" s="152" t="s">
        <v>309</v>
      </c>
      <c r="E312" s="104" t="s">
        <v>165</v>
      </c>
      <c r="F312" s="153">
        <v>36.119999999999997</v>
      </c>
      <c r="G312" s="156">
        <v>75.790000000000006</v>
      </c>
      <c r="H312" s="156">
        <v>95.18</v>
      </c>
      <c r="I312" s="156">
        <v>3437.9</v>
      </c>
      <c r="J312" s="160">
        <v>7.075464965675413E-4</v>
      </c>
    </row>
    <row r="313" spans="1:10" ht="30" customHeight="1" x14ac:dyDescent="0.2">
      <c r="A313" s="152" t="s">
        <v>890</v>
      </c>
      <c r="B313" s="153" t="s">
        <v>164</v>
      </c>
      <c r="C313" s="152" t="s">
        <v>10</v>
      </c>
      <c r="D313" s="152" t="s">
        <v>75</v>
      </c>
      <c r="E313" s="104" t="s">
        <v>165</v>
      </c>
      <c r="F313" s="153">
        <v>437.2</v>
      </c>
      <c r="G313" s="156">
        <v>0.56000000000000005</v>
      </c>
      <c r="H313" s="156">
        <v>0.7</v>
      </c>
      <c r="I313" s="156">
        <v>306.04000000000002</v>
      </c>
      <c r="J313" s="160">
        <v>6.2985406733625276E-5</v>
      </c>
    </row>
    <row r="314" spans="1:10" ht="30" customHeight="1" x14ac:dyDescent="0.2">
      <c r="A314" s="152" t="s">
        <v>891</v>
      </c>
      <c r="B314" s="153" t="s">
        <v>141</v>
      </c>
      <c r="C314" s="152" t="s">
        <v>10</v>
      </c>
      <c r="D314" s="152" t="s">
        <v>140</v>
      </c>
      <c r="E314" s="104" t="s">
        <v>139</v>
      </c>
      <c r="F314" s="153">
        <v>12.57</v>
      </c>
      <c r="G314" s="156">
        <v>32.71</v>
      </c>
      <c r="H314" s="156">
        <v>41.08</v>
      </c>
      <c r="I314" s="156">
        <v>516.38</v>
      </c>
      <c r="J314" s="160">
        <v>1.0627501087802058E-4</v>
      </c>
    </row>
    <row r="315" spans="1:10" ht="30" customHeight="1" x14ac:dyDescent="0.2">
      <c r="A315" s="149" t="s">
        <v>894</v>
      </c>
      <c r="B315" s="149"/>
      <c r="C315" s="149"/>
      <c r="D315" s="149" t="s">
        <v>277</v>
      </c>
      <c r="E315" s="149"/>
      <c r="F315" s="151"/>
      <c r="G315" s="149"/>
      <c r="H315" s="149"/>
      <c r="I315" s="158">
        <v>1258.81</v>
      </c>
      <c r="J315" s="159">
        <v>2.5907286580301538E-4</v>
      </c>
    </row>
    <row r="316" spans="1:10" ht="30" customHeight="1" x14ac:dyDescent="0.2">
      <c r="A316" s="152" t="s">
        <v>895</v>
      </c>
      <c r="B316" s="153" t="s">
        <v>77</v>
      </c>
      <c r="C316" s="152" t="s">
        <v>9</v>
      </c>
      <c r="D316" s="152" t="s">
        <v>78</v>
      </c>
      <c r="E316" s="104" t="s">
        <v>139</v>
      </c>
      <c r="F316" s="153">
        <v>174.88</v>
      </c>
      <c r="G316" s="156">
        <v>1.33</v>
      </c>
      <c r="H316" s="156">
        <v>1.67</v>
      </c>
      <c r="I316" s="156">
        <v>292.05</v>
      </c>
      <c r="J316" s="160">
        <v>6.0106156177477652E-5</v>
      </c>
    </row>
    <row r="317" spans="1:10" ht="30" customHeight="1" x14ac:dyDescent="0.2">
      <c r="A317" s="152" t="s">
        <v>896</v>
      </c>
      <c r="B317" s="153" t="s">
        <v>79</v>
      </c>
      <c r="C317" s="152" t="s">
        <v>10</v>
      </c>
      <c r="D317" s="152" t="s">
        <v>80</v>
      </c>
      <c r="E317" s="104" t="s">
        <v>81</v>
      </c>
      <c r="F317" s="153">
        <v>2</v>
      </c>
      <c r="G317" s="156">
        <v>89.5</v>
      </c>
      <c r="H317" s="156">
        <v>112.4</v>
      </c>
      <c r="I317" s="156">
        <v>224.8</v>
      </c>
      <c r="J317" s="160">
        <v>4.6265584347532877E-5</v>
      </c>
    </row>
    <row r="318" spans="1:10" ht="30" customHeight="1" x14ac:dyDescent="0.2">
      <c r="A318" s="152" t="s">
        <v>897</v>
      </c>
      <c r="B318" s="153" t="s">
        <v>82</v>
      </c>
      <c r="C318" s="152" t="s">
        <v>83</v>
      </c>
      <c r="D318" s="152" t="s">
        <v>315</v>
      </c>
      <c r="E318" s="104" t="s">
        <v>64</v>
      </c>
      <c r="F318" s="153">
        <v>0.59</v>
      </c>
      <c r="G318" s="156">
        <v>457.46</v>
      </c>
      <c r="H318" s="156">
        <v>574.52</v>
      </c>
      <c r="I318" s="156">
        <v>338.97</v>
      </c>
      <c r="J318" s="160">
        <v>6.9762656255708278E-5</v>
      </c>
    </row>
    <row r="319" spans="1:10" ht="30" customHeight="1" x14ac:dyDescent="0.2">
      <c r="A319" s="152" t="s">
        <v>898</v>
      </c>
      <c r="B319" s="153" t="s">
        <v>84</v>
      </c>
      <c r="C319" s="152" t="s">
        <v>83</v>
      </c>
      <c r="D319" s="152" t="s">
        <v>318</v>
      </c>
      <c r="E319" s="104" t="s">
        <v>379</v>
      </c>
      <c r="F319" s="153">
        <v>3</v>
      </c>
      <c r="G319" s="156">
        <v>106.96</v>
      </c>
      <c r="H319" s="156">
        <v>134.33000000000001</v>
      </c>
      <c r="I319" s="156">
        <v>402.99</v>
      </c>
      <c r="J319" s="160">
        <v>8.2938469022296598E-5</v>
      </c>
    </row>
    <row r="320" spans="1:10" ht="30" customHeight="1" x14ac:dyDescent="0.2">
      <c r="A320" s="149" t="s">
        <v>900</v>
      </c>
      <c r="B320" s="149"/>
      <c r="C320" s="149"/>
      <c r="D320" s="149" t="s">
        <v>901</v>
      </c>
      <c r="E320" s="149"/>
      <c r="F320" s="151"/>
      <c r="G320" s="149"/>
      <c r="H320" s="149"/>
      <c r="I320" s="158">
        <v>88874.29</v>
      </c>
      <c r="J320" s="159">
        <v>1.8291018506770899E-2</v>
      </c>
    </row>
    <row r="321" spans="1:10" ht="30" customHeight="1" x14ac:dyDescent="0.2">
      <c r="A321" s="149" t="s">
        <v>902</v>
      </c>
      <c r="B321" s="149"/>
      <c r="C321" s="149"/>
      <c r="D321" s="149" t="s">
        <v>279</v>
      </c>
      <c r="E321" s="149"/>
      <c r="F321" s="151"/>
      <c r="G321" s="149"/>
      <c r="H321" s="149"/>
      <c r="I321" s="158">
        <v>51.68</v>
      </c>
      <c r="J321" s="159">
        <v>1.0636145013703288E-5</v>
      </c>
    </row>
    <row r="322" spans="1:10" ht="30" customHeight="1" x14ac:dyDescent="0.2">
      <c r="A322" s="152" t="s">
        <v>903</v>
      </c>
      <c r="B322" s="153" t="s">
        <v>65</v>
      </c>
      <c r="C322" s="152" t="s">
        <v>9</v>
      </c>
      <c r="D322" s="152" t="s">
        <v>66</v>
      </c>
      <c r="E322" s="104" t="s">
        <v>139</v>
      </c>
      <c r="F322" s="153">
        <v>103.36</v>
      </c>
      <c r="G322" s="156">
        <v>0.4</v>
      </c>
      <c r="H322" s="156">
        <v>0.5</v>
      </c>
      <c r="I322" s="156">
        <v>51.68</v>
      </c>
      <c r="J322" s="160">
        <v>1.0636145013703288E-5</v>
      </c>
    </row>
    <row r="323" spans="1:10" ht="30" customHeight="1" x14ac:dyDescent="0.2">
      <c r="A323" s="149" t="s">
        <v>906</v>
      </c>
      <c r="B323" s="149"/>
      <c r="C323" s="149"/>
      <c r="D323" s="149" t="s">
        <v>274</v>
      </c>
      <c r="E323" s="149"/>
      <c r="F323" s="151"/>
      <c r="G323" s="149"/>
      <c r="H323" s="149"/>
      <c r="I323" s="158">
        <v>118.53</v>
      </c>
      <c r="J323" s="159">
        <v>2.4394393739826832E-5</v>
      </c>
    </row>
    <row r="324" spans="1:10" ht="30" customHeight="1" x14ac:dyDescent="0.2">
      <c r="A324" s="152" t="s">
        <v>907</v>
      </c>
      <c r="B324" s="153" t="s">
        <v>68</v>
      </c>
      <c r="C324" s="152" t="s">
        <v>9</v>
      </c>
      <c r="D324" s="152" t="s">
        <v>69</v>
      </c>
      <c r="E324" s="104" t="s">
        <v>64</v>
      </c>
      <c r="F324" s="153">
        <v>846.62</v>
      </c>
      <c r="G324" s="156">
        <v>0.11</v>
      </c>
      <c r="H324" s="156">
        <v>0.14000000000000001</v>
      </c>
      <c r="I324" s="156">
        <v>118.53</v>
      </c>
      <c r="J324" s="160">
        <v>2.4394393739826832E-5</v>
      </c>
    </row>
    <row r="325" spans="1:10" ht="30" customHeight="1" x14ac:dyDescent="0.2">
      <c r="A325" s="149" t="s">
        <v>910</v>
      </c>
      <c r="B325" s="149"/>
      <c r="C325" s="149"/>
      <c r="D325" s="149" t="s">
        <v>275</v>
      </c>
      <c r="E325" s="149"/>
      <c r="F325" s="151"/>
      <c r="G325" s="149"/>
      <c r="H325" s="149"/>
      <c r="I325" s="158">
        <v>87895.46</v>
      </c>
      <c r="J325" s="159">
        <v>1.8089567697487555E-2</v>
      </c>
    </row>
    <row r="326" spans="1:10" ht="51.75" customHeight="1" x14ac:dyDescent="0.2">
      <c r="A326" s="152" t="s">
        <v>911</v>
      </c>
      <c r="B326" s="153" t="s">
        <v>286</v>
      </c>
      <c r="C326" s="152" t="s">
        <v>9</v>
      </c>
      <c r="D326" s="152" t="s">
        <v>301</v>
      </c>
      <c r="E326" s="104" t="s">
        <v>139</v>
      </c>
      <c r="F326" s="153">
        <v>188.72</v>
      </c>
      <c r="G326" s="156">
        <v>38.479999999999997</v>
      </c>
      <c r="H326" s="156">
        <v>48.33</v>
      </c>
      <c r="I326" s="156">
        <v>9120.84</v>
      </c>
      <c r="J326" s="160">
        <v>1.8771396456421343E-3</v>
      </c>
    </row>
    <row r="327" spans="1:10" ht="30" customHeight="1" x14ac:dyDescent="0.2">
      <c r="A327" s="152" t="s">
        <v>914</v>
      </c>
      <c r="B327" s="153" t="s">
        <v>72</v>
      </c>
      <c r="C327" s="152" t="s">
        <v>9</v>
      </c>
      <c r="D327" s="152" t="s">
        <v>73</v>
      </c>
      <c r="E327" s="104" t="s">
        <v>64</v>
      </c>
      <c r="F327" s="153">
        <v>620.16</v>
      </c>
      <c r="G327" s="156">
        <v>77.540000000000006</v>
      </c>
      <c r="H327" s="156">
        <v>97.38</v>
      </c>
      <c r="I327" s="156">
        <v>60391.18</v>
      </c>
      <c r="J327" s="160">
        <v>1.2428973452566907E-2</v>
      </c>
    </row>
    <row r="328" spans="1:10" ht="39" customHeight="1" x14ac:dyDescent="0.2">
      <c r="A328" s="152" t="s">
        <v>917</v>
      </c>
      <c r="B328" s="153" t="s">
        <v>370</v>
      </c>
      <c r="C328" s="152" t="s">
        <v>9</v>
      </c>
      <c r="D328" s="152" t="s">
        <v>304</v>
      </c>
      <c r="E328" s="104" t="s">
        <v>74</v>
      </c>
      <c r="F328" s="153">
        <v>10.77</v>
      </c>
      <c r="G328" s="156">
        <v>702.56</v>
      </c>
      <c r="H328" s="156">
        <v>882.35</v>
      </c>
      <c r="I328" s="156">
        <v>9502.91</v>
      </c>
      <c r="J328" s="160">
        <v>1.9557726163345803E-3</v>
      </c>
    </row>
    <row r="329" spans="1:10" ht="30" customHeight="1" x14ac:dyDescent="0.2">
      <c r="A329" s="152" t="s">
        <v>920</v>
      </c>
      <c r="B329" s="153" t="s">
        <v>352</v>
      </c>
      <c r="C329" s="152" t="s">
        <v>10</v>
      </c>
      <c r="D329" s="152" t="s">
        <v>306</v>
      </c>
      <c r="E329" s="104" t="s">
        <v>307</v>
      </c>
      <c r="F329" s="153">
        <v>7</v>
      </c>
      <c r="G329" s="156">
        <v>468.83</v>
      </c>
      <c r="H329" s="156">
        <v>588.79999999999995</v>
      </c>
      <c r="I329" s="156">
        <v>4121.6000000000004</v>
      </c>
      <c r="J329" s="160">
        <v>8.4825726177398361E-4</v>
      </c>
    </row>
    <row r="330" spans="1:10" ht="30" customHeight="1" x14ac:dyDescent="0.2">
      <c r="A330" s="152" t="s">
        <v>921</v>
      </c>
      <c r="B330" s="153" t="s">
        <v>361</v>
      </c>
      <c r="C330" s="152" t="s">
        <v>10</v>
      </c>
      <c r="D330" s="152" t="s">
        <v>309</v>
      </c>
      <c r="E330" s="104" t="s">
        <v>165</v>
      </c>
      <c r="F330" s="153">
        <v>33.880000000000003</v>
      </c>
      <c r="G330" s="156">
        <v>75.790000000000006</v>
      </c>
      <c r="H330" s="156">
        <v>95.18</v>
      </c>
      <c r="I330" s="156">
        <v>3224.7</v>
      </c>
      <c r="J330" s="160">
        <v>6.6366828223082418E-4</v>
      </c>
    </row>
    <row r="331" spans="1:10" ht="30" customHeight="1" x14ac:dyDescent="0.2">
      <c r="A331" s="152" t="s">
        <v>924</v>
      </c>
      <c r="B331" s="153" t="s">
        <v>164</v>
      </c>
      <c r="C331" s="152" t="s">
        <v>10</v>
      </c>
      <c r="D331" s="152" t="s">
        <v>75</v>
      </c>
      <c r="E331" s="104" t="s">
        <v>165</v>
      </c>
      <c r="F331" s="153">
        <v>620.16</v>
      </c>
      <c r="G331" s="156">
        <v>0.56000000000000005</v>
      </c>
      <c r="H331" s="156">
        <v>0.7</v>
      </c>
      <c r="I331" s="156">
        <v>434.11</v>
      </c>
      <c r="J331" s="160">
        <v>8.9343206499588508E-5</v>
      </c>
    </row>
    <row r="332" spans="1:10" ht="30" customHeight="1" x14ac:dyDescent="0.2">
      <c r="A332" s="152" t="s">
        <v>925</v>
      </c>
      <c r="B332" s="153" t="s">
        <v>141</v>
      </c>
      <c r="C332" s="152" t="s">
        <v>10</v>
      </c>
      <c r="D332" s="152" t="s">
        <v>140</v>
      </c>
      <c r="E332" s="104" t="s">
        <v>139</v>
      </c>
      <c r="F332" s="153">
        <v>26.78</v>
      </c>
      <c r="G332" s="156">
        <v>32.71</v>
      </c>
      <c r="H332" s="156">
        <v>41.08</v>
      </c>
      <c r="I332" s="156">
        <v>1100.1199999999999</v>
      </c>
      <c r="J332" s="160">
        <v>2.2641323243953679E-4</v>
      </c>
    </row>
    <row r="333" spans="1:10" ht="30" customHeight="1" x14ac:dyDescent="0.2">
      <c r="A333" s="149" t="s">
        <v>928</v>
      </c>
      <c r="B333" s="149"/>
      <c r="C333" s="149"/>
      <c r="D333" s="149" t="s">
        <v>277</v>
      </c>
      <c r="E333" s="149"/>
      <c r="F333" s="151"/>
      <c r="G333" s="149"/>
      <c r="H333" s="149"/>
      <c r="I333" s="158">
        <v>808.62</v>
      </c>
      <c r="J333" s="159">
        <v>1.6642027052981334E-4</v>
      </c>
    </row>
    <row r="334" spans="1:10" ht="30" customHeight="1" x14ac:dyDescent="0.2">
      <c r="A334" s="152" t="s">
        <v>929</v>
      </c>
      <c r="B334" s="153" t="s">
        <v>77</v>
      </c>
      <c r="C334" s="152" t="s">
        <v>9</v>
      </c>
      <c r="D334" s="152" t="s">
        <v>78</v>
      </c>
      <c r="E334" s="104" t="s">
        <v>139</v>
      </c>
      <c r="F334" s="153">
        <v>188.72</v>
      </c>
      <c r="G334" s="156">
        <v>1.33</v>
      </c>
      <c r="H334" s="156">
        <v>1.67</v>
      </c>
      <c r="I334" s="156">
        <v>315.16000000000003</v>
      </c>
      <c r="J334" s="160">
        <v>6.4862373500749389E-5</v>
      </c>
    </row>
    <row r="335" spans="1:10" ht="30" customHeight="1" x14ac:dyDescent="0.2">
      <c r="A335" s="152" t="s">
        <v>930</v>
      </c>
      <c r="B335" s="153" t="s">
        <v>79</v>
      </c>
      <c r="C335" s="152" t="s">
        <v>10</v>
      </c>
      <c r="D335" s="152" t="s">
        <v>80</v>
      </c>
      <c r="E335" s="104" t="s">
        <v>81</v>
      </c>
      <c r="F335" s="153">
        <v>2</v>
      </c>
      <c r="G335" s="156">
        <v>89.5</v>
      </c>
      <c r="H335" s="156">
        <v>112.4</v>
      </c>
      <c r="I335" s="156">
        <v>224.8</v>
      </c>
      <c r="J335" s="160">
        <v>4.6265584347532877E-5</v>
      </c>
    </row>
    <row r="336" spans="1:10" ht="30" customHeight="1" x14ac:dyDescent="0.2">
      <c r="A336" s="152" t="s">
        <v>1512</v>
      </c>
      <c r="B336" s="153" t="s">
        <v>84</v>
      </c>
      <c r="C336" s="152" t="s">
        <v>83</v>
      </c>
      <c r="D336" s="152" t="s">
        <v>318</v>
      </c>
      <c r="E336" s="104" t="s">
        <v>379</v>
      </c>
      <c r="F336" s="153">
        <v>2</v>
      </c>
      <c r="G336" s="156">
        <v>106.96</v>
      </c>
      <c r="H336" s="156">
        <v>134.33000000000001</v>
      </c>
      <c r="I336" s="156">
        <v>268.66000000000003</v>
      </c>
      <c r="J336" s="160">
        <v>5.5292312681531063E-5</v>
      </c>
    </row>
    <row r="337" spans="1:10" ht="30" customHeight="1" x14ac:dyDescent="0.2">
      <c r="A337" s="149" t="s">
        <v>931</v>
      </c>
      <c r="B337" s="149"/>
      <c r="C337" s="149"/>
      <c r="D337" s="149" t="s">
        <v>932</v>
      </c>
      <c r="E337" s="149"/>
      <c r="F337" s="151"/>
      <c r="G337" s="149"/>
      <c r="H337" s="149"/>
      <c r="I337" s="158">
        <v>98846.45</v>
      </c>
      <c r="J337" s="159">
        <v>2.0343366414275761E-2</v>
      </c>
    </row>
    <row r="338" spans="1:10" ht="30" customHeight="1" x14ac:dyDescent="0.2">
      <c r="A338" s="149" t="s">
        <v>933</v>
      </c>
      <c r="B338" s="149"/>
      <c r="C338" s="149"/>
      <c r="D338" s="149" t="s">
        <v>279</v>
      </c>
      <c r="E338" s="149"/>
      <c r="F338" s="151"/>
      <c r="G338" s="149"/>
      <c r="H338" s="149"/>
      <c r="I338" s="158">
        <v>45.18</v>
      </c>
      <c r="J338" s="159">
        <v>9.2983945766082539E-6</v>
      </c>
    </row>
    <row r="339" spans="1:10" ht="30" customHeight="1" x14ac:dyDescent="0.2">
      <c r="A339" s="152" t="s">
        <v>1513</v>
      </c>
      <c r="B339" s="153" t="s">
        <v>1440</v>
      </c>
      <c r="C339" s="152" t="s">
        <v>10</v>
      </c>
      <c r="D339" s="152" t="s">
        <v>391</v>
      </c>
      <c r="E339" s="104" t="s">
        <v>139</v>
      </c>
      <c r="F339" s="153">
        <v>90.36</v>
      </c>
      <c r="G339" s="156">
        <v>0.4</v>
      </c>
      <c r="H339" s="156">
        <v>0.5</v>
      </c>
      <c r="I339" s="156">
        <v>45.18</v>
      </c>
      <c r="J339" s="160">
        <v>9.2983945766082539E-6</v>
      </c>
    </row>
    <row r="340" spans="1:10" ht="30" customHeight="1" x14ac:dyDescent="0.2">
      <c r="A340" s="149" t="s">
        <v>936</v>
      </c>
      <c r="B340" s="149"/>
      <c r="C340" s="149"/>
      <c r="D340" s="149" t="s">
        <v>274</v>
      </c>
      <c r="E340" s="149"/>
      <c r="F340" s="151"/>
      <c r="G340" s="149"/>
      <c r="H340" s="149"/>
      <c r="I340" s="158">
        <v>281.25</v>
      </c>
      <c r="J340" s="159">
        <v>5.7883432374304364E-5</v>
      </c>
    </row>
    <row r="341" spans="1:10" ht="30" customHeight="1" x14ac:dyDescent="0.2">
      <c r="A341" s="152" t="s">
        <v>937</v>
      </c>
      <c r="B341" s="153" t="s">
        <v>68</v>
      </c>
      <c r="C341" s="152" t="s">
        <v>9</v>
      </c>
      <c r="D341" s="152" t="s">
        <v>69</v>
      </c>
      <c r="E341" s="104" t="s">
        <v>64</v>
      </c>
      <c r="F341" s="153">
        <v>939.74</v>
      </c>
      <c r="G341" s="156">
        <v>0.11</v>
      </c>
      <c r="H341" s="156">
        <v>0.14000000000000001</v>
      </c>
      <c r="I341" s="156">
        <v>131.56</v>
      </c>
      <c r="J341" s="160">
        <v>2.7076068846803492E-5</v>
      </c>
    </row>
    <row r="342" spans="1:10" ht="30" customHeight="1" x14ac:dyDescent="0.2">
      <c r="A342" s="152" t="s">
        <v>940</v>
      </c>
      <c r="B342" s="153" t="s">
        <v>384</v>
      </c>
      <c r="C342" s="152" t="s">
        <v>9</v>
      </c>
      <c r="D342" s="152" t="s">
        <v>380</v>
      </c>
      <c r="E342" s="104" t="s">
        <v>74</v>
      </c>
      <c r="F342" s="153">
        <v>0.74</v>
      </c>
      <c r="G342" s="156">
        <v>161.06</v>
      </c>
      <c r="H342" s="156">
        <v>202.28</v>
      </c>
      <c r="I342" s="156">
        <v>149.69</v>
      </c>
      <c r="J342" s="160">
        <v>3.0807363527500872E-5</v>
      </c>
    </row>
    <row r="343" spans="1:10" ht="30" customHeight="1" x14ac:dyDescent="0.2">
      <c r="A343" s="149" t="s">
        <v>943</v>
      </c>
      <c r="B343" s="149"/>
      <c r="C343" s="149"/>
      <c r="D343" s="149" t="s">
        <v>275</v>
      </c>
      <c r="E343" s="149"/>
      <c r="F343" s="151"/>
      <c r="G343" s="149"/>
      <c r="H343" s="149"/>
      <c r="I343" s="158">
        <v>96783.91</v>
      </c>
      <c r="J343" s="159">
        <v>1.9918879677887146E-2</v>
      </c>
    </row>
    <row r="344" spans="1:10" ht="52.5" customHeight="1" x14ac:dyDescent="0.2">
      <c r="A344" s="152" t="s">
        <v>944</v>
      </c>
      <c r="B344" s="153" t="s">
        <v>286</v>
      </c>
      <c r="C344" s="152" t="s">
        <v>9</v>
      </c>
      <c r="D344" s="152" t="s">
        <v>301</v>
      </c>
      <c r="E344" s="104" t="s">
        <v>139</v>
      </c>
      <c r="F344" s="153">
        <v>180.72</v>
      </c>
      <c r="G344" s="156">
        <v>38.479999999999997</v>
      </c>
      <c r="H344" s="156">
        <v>48.33</v>
      </c>
      <c r="I344" s="156">
        <v>8734.2000000000007</v>
      </c>
      <c r="J344" s="160">
        <v>1.7975661334885306E-3</v>
      </c>
    </row>
    <row r="345" spans="1:10" ht="30" customHeight="1" x14ac:dyDescent="0.2">
      <c r="A345" s="152" t="s">
        <v>947</v>
      </c>
      <c r="B345" s="153" t="s">
        <v>72</v>
      </c>
      <c r="C345" s="152" t="s">
        <v>9</v>
      </c>
      <c r="D345" s="152" t="s">
        <v>73</v>
      </c>
      <c r="E345" s="104" t="s">
        <v>64</v>
      </c>
      <c r="F345" s="153">
        <v>722.88</v>
      </c>
      <c r="G345" s="156">
        <v>77.540000000000006</v>
      </c>
      <c r="H345" s="156">
        <v>97.38</v>
      </c>
      <c r="I345" s="156">
        <v>70394.05</v>
      </c>
      <c r="J345" s="160">
        <v>1.4487641716367645E-2</v>
      </c>
    </row>
    <row r="346" spans="1:10" ht="40.5" customHeight="1" x14ac:dyDescent="0.2">
      <c r="A346" s="152" t="s">
        <v>950</v>
      </c>
      <c r="B346" s="153" t="s">
        <v>370</v>
      </c>
      <c r="C346" s="152" t="s">
        <v>9</v>
      </c>
      <c r="D346" s="152" t="s">
        <v>304</v>
      </c>
      <c r="E346" s="104" t="s">
        <v>74</v>
      </c>
      <c r="F346" s="153">
        <v>11.73</v>
      </c>
      <c r="G346" s="156">
        <v>702.56</v>
      </c>
      <c r="H346" s="156">
        <v>882.35</v>
      </c>
      <c r="I346" s="156">
        <v>10349.969999999999</v>
      </c>
      <c r="J346" s="160">
        <v>2.1301041371416143E-3</v>
      </c>
    </row>
    <row r="347" spans="1:10" ht="30" customHeight="1" x14ac:dyDescent="0.2">
      <c r="A347" s="152" t="s">
        <v>953</v>
      </c>
      <c r="B347" s="153" t="s">
        <v>352</v>
      </c>
      <c r="C347" s="152" t="s">
        <v>10</v>
      </c>
      <c r="D347" s="152" t="s">
        <v>306</v>
      </c>
      <c r="E347" s="104" t="s">
        <v>307</v>
      </c>
      <c r="F347" s="153">
        <v>4</v>
      </c>
      <c r="G347" s="156">
        <v>468.83</v>
      </c>
      <c r="H347" s="156">
        <v>588.79999999999995</v>
      </c>
      <c r="I347" s="156">
        <v>2355.1999999999998</v>
      </c>
      <c r="J347" s="160">
        <v>4.8471843529941921E-4</v>
      </c>
    </row>
    <row r="348" spans="1:10" ht="30" customHeight="1" x14ac:dyDescent="0.2">
      <c r="A348" s="152" t="s">
        <v>954</v>
      </c>
      <c r="B348" s="153" t="s">
        <v>361</v>
      </c>
      <c r="C348" s="152" t="s">
        <v>10</v>
      </c>
      <c r="D348" s="152" t="s">
        <v>309</v>
      </c>
      <c r="E348" s="104" t="s">
        <v>165</v>
      </c>
      <c r="F348" s="153">
        <v>37.58</v>
      </c>
      <c r="G348" s="156">
        <v>75.790000000000006</v>
      </c>
      <c r="H348" s="156">
        <v>95.18</v>
      </c>
      <c r="I348" s="156">
        <v>3576.86</v>
      </c>
      <c r="J348" s="160">
        <v>7.3614554283503756E-4</v>
      </c>
    </row>
    <row r="349" spans="1:10" ht="30" customHeight="1" x14ac:dyDescent="0.2">
      <c r="A349" s="152" t="s">
        <v>957</v>
      </c>
      <c r="B349" s="153" t="s">
        <v>164</v>
      </c>
      <c r="C349" s="152" t="s">
        <v>10</v>
      </c>
      <c r="D349" s="152" t="s">
        <v>75</v>
      </c>
      <c r="E349" s="104" t="s">
        <v>165</v>
      </c>
      <c r="F349" s="153">
        <v>722.88</v>
      </c>
      <c r="G349" s="156">
        <v>0.56000000000000005</v>
      </c>
      <c r="H349" s="156">
        <v>0.7</v>
      </c>
      <c r="I349" s="156">
        <v>506.02</v>
      </c>
      <c r="J349" s="160">
        <v>1.0414284248905066E-4</v>
      </c>
    </row>
    <row r="350" spans="1:10" ht="30" customHeight="1" x14ac:dyDescent="0.2">
      <c r="A350" s="152" t="s">
        <v>958</v>
      </c>
      <c r="B350" s="153" t="s">
        <v>141</v>
      </c>
      <c r="C350" s="152" t="s">
        <v>10</v>
      </c>
      <c r="D350" s="152" t="s">
        <v>140</v>
      </c>
      <c r="E350" s="104" t="s">
        <v>139</v>
      </c>
      <c r="F350" s="153">
        <v>21.12</v>
      </c>
      <c r="G350" s="156">
        <v>32.71</v>
      </c>
      <c r="H350" s="156">
        <v>41.08</v>
      </c>
      <c r="I350" s="156">
        <v>867.61</v>
      </c>
      <c r="J350" s="160">
        <v>1.7856087026584964E-4</v>
      </c>
    </row>
    <row r="351" spans="1:10" ht="30" customHeight="1" x14ac:dyDescent="0.2">
      <c r="A351" s="149" t="s">
        <v>960</v>
      </c>
      <c r="B351" s="149"/>
      <c r="C351" s="149"/>
      <c r="D351" s="149" t="s">
        <v>277</v>
      </c>
      <c r="E351" s="149"/>
      <c r="F351" s="151"/>
      <c r="G351" s="149"/>
      <c r="H351" s="149"/>
      <c r="I351" s="158">
        <v>1736.11</v>
      </c>
      <c r="J351" s="159">
        <v>3.5730490943770154E-4</v>
      </c>
    </row>
    <row r="352" spans="1:10" ht="30" customHeight="1" x14ac:dyDescent="0.2">
      <c r="A352" s="152" t="s">
        <v>961</v>
      </c>
      <c r="B352" s="153" t="s">
        <v>77</v>
      </c>
      <c r="C352" s="152" t="s">
        <v>9</v>
      </c>
      <c r="D352" s="152" t="s">
        <v>78</v>
      </c>
      <c r="E352" s="104" t="s">
        <v>139</v>
      </c>
      <c r="F352" s="153">
        <v>180.72</v>
      </c>
      <c r="G352" s="156">
        <v>1.33</v>
      </c>
      <c r="H352" s="156">
        <v>1.67</v>
      </c>
      <c r="I352" s="156">
        <v>301.8</v>
      </c>
      <c r="J352" s="160">
        <v>6.2112781833120208E-5</v>
      </c>
    </row>
    <row r="353" spans="1:10" ht="30" customHeight="1" x14ac:dyDescent="0.2">
      <c r="A353" s="152" t="s">
        <v>962</v>
      </c>
      <c r="B353" s="153" t="s">
        <v>79</v>
      </c>
      <c r="C353" s="152" t="s">
        <v>10</v>
      </c>
      <c r="D353" s="152" t="s">
        <v>80</v>
      </c>
      <c r="E353" s="104" t="s">
        <v>81</v>
      </c>
      <c r="F353" s="153">
        <v>2</v>
      </c>
      <c r="G353" s="156">
        <v>89.5</v>
      </c>
      <c r="H353" s="156">
        <v>112.4</v>
      </c>
      <c r="I353" s="156">
        <v>224.8</v>
      </c>
      <c r="J353" s="160">
        <v>4.6265584347532877E-5</v>
      </c>
    </row>
    <row r="354" spans="1:10" ht="30" customHeight="1" x14ac:dyDescent="0.2">
      <c r="A354" s="152" t="s">
        <v>963</v>
      </c>
      <c r="B354" s="153" t="s">
        <v>82</v>
      </c>
      <c r="C354" s="152" t="s">
        <v>83</v>
      </c>
      <c r="D354" s="152" t="s">
        <v>315</v>
      </c>
      <c r="E354" s="104" t="s">
        <v>64</v>
      </c>
      <c r="F354" s="153">
        <v>1.17</v>
      </c>
      <c r="G354" s="156">
        <v>457.46</v>
      </c>
      <c r="H354" s="156">
        <v>574.52</v>
      </c>
      <c r="I354" s="156">
        <v>672.19</v>
      </c>
      <c r="J354" s="160">
        <v>1.3834191789398632E-4</v>
      </c>
    </row>
    <row r="355" spans="1:10" ht="30" customHeight="1" x14ac:dyDescent="0.2">
      <c r="A355" s="152" t="s">
        <v>964</v>
      </c>
      <c r="B355" s="153" t="s">
        <v>84</v>
      </c>
      <c r="C355" s="152" t="s">
        <v>83</v>
      </c>
      <c r="D355" s="152" t="s">
        <v>318</v>
      </c>
      <c r="E355" s="104" t="s">
        <v>379</v>
      </c>
      <c r="F355" s="153">
        <v>4</v>
      </c>
      <c r="G355" s="156">
        <v>106.96</v>
      </c>
      <c r="H355" s="156">
        <v>134.33000000000001</v>
      </c>
      <c r="I355" s="156">
        <v>537.32000000000005</v>
      </c>
      <c r="J355" s="160">
        <v>1.1058462536306213E-4</v>
      </c>
    </row>
    <row r="356" spans="1:10" ht="30" customHeight="1" x14ac:dyDescent="0.2">
      <c r="A356" s="149" t="s">
        <v>966</v>
      </c>
      <c r="B356" s="149"/>
      <c r="C356" s="149"/>
      <c r="D356" s="149" t="s">
        <v>967</v>
      </c>
      <c r="E356" s="149"/>
      <c r="F356" s="151"/>
      <c r="G356" s="149"/>
      <c r="H356" s="149"/>
      <c r="I356" s="158">
        <v>174089.67</v>
      </c>
      <c r="J356" s="159">
        <v>3.5829004944035424E-2</v>
      </c>
    </row>
    <row r="357" spans="1:10" ht="30" customHeight="1" x14ac:dyDescent="0.2">
      <c r="A357" s="149" t="s">
        <v>968</v>
      </c>
      <c r="B357" s="149"/>
      <c r="C357" s="149"/>
      <c r="D357" s="149" t="s">
        <v>279</v>
      </c>
      <c r="E357" s="149"/>
      <c r="F357" s="151"/>
      <c r="G357" s="149"/>
      <c r="H357" s="149"/>
      <c r="I357" s="158">
        <v>105</v>
      </c>
      <c r="J357" s="159">
        <v>2.1609814753073632E-5</v>
      </c>
    </row>
    <row r="358" spans="1:10" ht="30" customHeight="1" x14ac:dyDescent="0.2">
      <c r="A358" s="152" t="s">
        <v>969</v>
      </c>
      <c r="B358" s="153" t="s">
        <v>1440</v>
      </c>
      <c r="C358" s="152" t="s">
        <v>10</v>
      </c>
      <c r="D358" s="152" t="s">
        <v>391</v>
      </c>
      <c r="E358" s="104" t="s">
        <v>139</v>
      </c>
      <c r="F358" s="153">
        <v>210</v>
      </c>
      <c r="G358" s="156">
        <v>0.4</v>
      </c>
      <c r="H358" s="156">
        <v>0.5</v>
      </c>
      <c r="I358" s="156">
        <v>105</v>
      </c>
      <c r="J358" s="160">
        <v>2.1609814753073632E-5</v>
      </c>
    </row>
    <row r="359" spans="1:10" ht="30" customHeight="1" x14ac:dyDescent="0.2">
      <c r="A359" s="149" t="s">
        <v>970</v>
      </c>
      <c r="B359" s="149"/>
      <c r="C359" s="149"/>
      <c r="D359" s="149" t="s">
        <v>274</v>
      </c>
      <c r="E359" s="149"/>
      <c r="F359" s="151"/>
      <c r="G359" s="149"/>
      <c r="H359" s="149"/>
      <c r="I359" s="158">
        <v>1385.87</v>
      </c>
      <c r="J359" s="159">
        <v>2.8522279973183004E-4</v>
      </c>
    </row>
    <row r="360" spans="1:10" ht="30" customHeight="1" x14ac:dyDescent="0.2">
      <c r="A360" s="152" t="s">
        <v>971</v>
      </c>
      <c r="B360" s="153" t="s">
        <v>68</v>
      </c>
      <c r="C360" s="152" t="s">
        <v>9</v>
      </c>
      <c r="D360" s="152" t="s">
        <v>69</v>
      </c>
      <c r="E360" s="104" t="s">
        <v>64</v>
      </c>
      <c r="F360" s="153">
        <v>1655.04</v>
      </c>
      <c r="G360" s="156">
        <v>0.11</v>
      </c>
      <c r="H360" s="156">
        <v>0.14000000000000001</v>
      </c>
      <c r="I360" s="156">
        <v>231.71</v>
      </c>
      <c r="J360" s="160">
        <v>4.7687715966044676E-5</v>
      </c>
    </row>
    <row r="361" spans="1:10" ht="30" customHeight="1" x14ac:dyDescent="0.2">
      <c r="A361" s="152" t="s">
        <v>972</v>
      </c>
      <c r="B361" s="153" t="s">
        <v>384</v>
      </c>
      <c r="C361" s="152" t="s">
        <v>9</v>
      </c>
      <c r="D361" s="152" t="s">
        <v>380</v>
      </c>
      <c r="E361" s="104" t="s">
        <v>74</v>
      </c>
      <c r="F361" s="153">
        <v>5.2</v>
      </c>
      <c r="G361" s="156">
        <v>161.06</v>
      </c>
      <c r="H361" s="156">
        <v>202.28</v>
      </c>
      <c r="I361" s="156">
        <v>1051.8599999999999</v>
      </c>
      <c r="J361" s="160">
        <v>2.1648094996350504E-4</v>
      </c>
    </row>
    <row r="362" spans="1:10" ht="30" customHeight="1" x14ac:dyDescent="0.2">
      <c r="A362" s="152" t="s">
        <v>973</v>
      </c>
      <c r="B362" s="153" t="s">
        <v>1473</v>
      </c>
      <c r="C362" s="152" t="s">
        <v>9</v>
      </c>
      <c r="D362" s="152" t="s">
        <v>552</v>
      </c>
      <c r="E362" s="104" t="s">
        <v>74</v>
      </c>
      <c r="F362" s="153">
        <v>1.78</v>
      </c>
      <c r="G362" s="156">
        <v>45.76</v>
      </c>
      <c r="H362" s="156">
        <v>57.47</v>
      </c>
      <c r="I362" s="156">
        <v>102.3</v>
      </c>
      <c r="J362" s="160">
        <v>2.105413380228031E-5</v>
      </c>
    </row>
    <row r="363" spans="1:10" ht="30" customHeight="1" x14ac:dyDescent="0.2">
      <c r="A363" s="149" t="s">
        <v>976</v>
      </c>
      <c r="B363" s="149"/>
      <c r="C363" s="149"/>
      <c r="D363" s="149" t="s">
        <v>275</v>
      </c>
      <c r="E363" s="149"/>
      <c r="F363" s="151"/>
      <c r="G363" s="149"/>
      <c r="H363" s="149"/>
      <c r="I363" s="158">
        <v>171071.93</v>
      </c>
      <c r="J363" s="159">
        <v>3.520793063572171E-2</v>
      </c>
    </row>
    <row r="364" spans="1:10" ht="52.5" customHeight="1" x14ac:dyDescent="0.2">
      <c r="A364" s="152" t="s">
        <v>977</v>
      </c>
      <c r="B364" s="153" t="s">
        <v>286</v>
      </c>
      <c r="C364" s="152" t="s">
        <v>9</v>
      </c>
      <c r="D364" s="152" t="s">
        <v>301</v>
      </c>
      <c r="E364" s="104" t="s">
        <v>139</v>
      </c>
      <c r="F364" s="153">
        <v>387</v>
      </c>
      <c r="G364" s="156">
        <v>38.479999999999997</v>
      </c>
      <c r="H364" s="156">
        <v>48.33</v>
      </c>
      <c r="I364" s="156">
        <v>18703.71</v>
      </c>
      <c r="J364" s="160">
        <v>3.8493686504305789E-3</v>
      </c>
    </row>
    <row r="365" spans="1:10" ht="30" customHeight="1" x14ac:dyDescent="0.2">
      <c r="A365" s="152" t="s">
        <v>978</v>
      </c>
      <c r="B365" s="153" t="s">
        <v>72</v>
      </c>
      <c r="C365" s="152" t="s">
        <v>9</v>
      </c>
      <c r="D365" s="152" t="s">
        <v>73</v>
      </c>
      <c r="E365" s="104" t="s">
        <v>64</v>
      </c>
      <c r="F365" s="153">
        <v>1190.6400000000001</v>
      </c>
      <c r="G365" s="156">
        <v>77.540000000000006</v>
      </c>
      <c r="H365" s="156">
        <v>97.38</v>
      </c>
      <c r="I365" s="156">
        <v>115944.52</v>
      </c>
      <c r="J365" s="160">
        <v>2.3862281893657529E-2</v>
      </c>
    </row>
    <row r="366" spans="1:10" ht="42" customHeight="1" x14ac:dyDescent="0.2">
      <c r="A366" s="152" t="s">
        <v>979</v>
      </c>
      <c r="B366" s="153" t="s">
        <v>370</v>
      </c>
      <c r="C366" s="152" t="s">
        <v>9</v>
      </c>
      <c r="D366" s="152" t="s">
        <v>304</v>
      </c>
      <c r="E366" s="104" t="s">
        <v>74</v>
      </c>
      <c r="F366" s="153">
        <v>24.9</v>
      </c>
      <c r="G366" s="156">
        <v>702.56</v>
      </c>
      <c r="H366" s="156">
        <v>882.35</v>
      </c>
      <c r="I366" s="156">
        <v>21970.52</v>
      </c>
      <c r="J366" s="160">
        <v>4.5217034974161831E-3</v>
      </c>
    </row>
    <row r="367" spans="1:10" ht="30" customHeight="1" x14ac:dyDescent="0.2">
      <c r="A367" s="152" t="s">
        <v>980</v>
      </c>
      <c r="B367" s="153" t="s">
        <v>352</v>
      </c>
      <c r="C367" s="152" t="s">
        <v>10</v>
      </c>
      <c r="D367" s="152" t="s">
        <v>306</v>
      </c>
      <c r="E367" s="104" t="s">
        <v>307</v>
      </c>
      <c r="F367" s="153">
        <v>9</v>
      </c>
      <c r="G367" s="156">
        <v>468.83</v>
      </c>
      <c r="H367" s="156">
        <v>588.79999999999995</v>
      </c>
      <c r="I367" s="156">
        <v>5299.2</v>
      </c>
      <c r="J367" s="160">
        <v>1.0906164794236932E-3</v>
      </c>
    </row>
    <row r="368" spans="1:10" ht="30" customHeight="1" x14ac:dyDescent="0.2">
      <c r="A368" s="152" t="s">
        <v>981</v>
      </c>
      <c r="B368" s="153" t="s">
        <v>361</v>
      </c>
      <c r="C368" s="152" t="s">
        <v>10</v>
      </c>
      <c r="D368" s="152" t="s">
        <v>309</v>
      </c>
      <c r="E368" s="104" t="s">
        <v>165</v>
      </c>
      <c r="F368" s="153">
        <v>79.650000000000006</v>
      </c>
      <c r="G368" s="156">
        <v>75.790000000000006</v>
      </c>
      <c r="H368" s="156">
        <v>95.18</v>
      </c>
      <c r="I368" s="156">
        <v>7581.09</v>
      </c>
      <c r="J368" s="160">
        <v>1.560247147870276E-3</v>
      </c>
    </row>
    <row r="369" spans="1:10" ht="30" customHeight="1" x14ac:dyDescent="0.2">
      <c r="A369" s="152" t="s">
        <v>982</v>
      </c>
      <c r="B369" s="153" t="s">
        <v>164</v>
      </c>
      <c r="C369" s="152" t="s">
        <v>10</v>
      </c>
      <c r="D369" s="152" t="s">
        <v>75</v>
      </c>
      <c r="E369" s="104" t="s">
        <v>165</v>
      </c>
      <c r="F369" s="153">
        <v>1190.6400000000001</v>
      </c>
      <c r="G369" s="156">
        <v>0.56000000000000005</v>
      </c>
      <c r="H369" s="156">
        <v>0.7</v>
      </c>
      <c r="I369" s="156">
        <v>833.45</v>
      </c>
      <c r="J369" s="160">
        <v>1.7153047719951634E-4</v>
      </c>
    </row>
    <row r="370" spans="1:10" ht="30" customHeight="1" x14ac:dyDescent="0.2">
      <c r="A370" s="152" t="s">
        <v>983</v>
      </c>
      <c r="B370" s="153" t="s">
        <v>141</v>
      </c>
      <c r="C370" s="152" t="s">
        <v>10</v>
      </c>
      <c r="D370" s="152" t="s">
        <v>140</v>
      </c>
      <c r="E370" s="104" t="s">
        <v>139</v>
      </c>
      <c r="F370" s="153">
        <v>18</v>
      </c>
      <c r="G370" s="156">
        <v>32.71</v>
      </c>
      <c r="H370" s="156">
        <v>41.08</v>
      </c>
      <c r="I370" s="156">
        <v>739.44</v>
      </c>
      <c r="J370" s="160">
        <v>1.5218248972393109E-4</v>
      </c>
    </row>
    <row r="371" spans="1:10" ht="30" customHeight="1" x14ac:dyDescent="0.2">
      <c r="A371" s="149" t="s">
        <v>984</v>
      </c>
      <c r="B371" s="149"/>
      <c r="C371" s="149"/>
      <c r="D371" s="149" t="s">
        <v>277</v>
      </c>
      <c r="E371" s="149"/>
      <c r="F371" s="151"/>
      <c r="G371" s="149"/>
      <c r="H371" s="149"/>
      <c r="I371" s="158">
        <v>1526.87</v>
      </c>
      <c r="J371" s="159">
        <v>3.1424169382881459E-4</v>
      </c>
    </row>
    <row r="372" spans="1:10" ht="30" customHeight="1" x14ac:dyDescent="0.2">
      <c r="A372" s="152" t="s">
        <v>985</v>
      </c>
      <c r="B372" s="153" t="s">
        <v>77</v>
      </c>
      <c r="C372" s="152" t="s">
        <v>9</v>
      </c>
      <c r="D372" s="152" t="s">
        <v>78</v>
      </c>
      <c r="E372" s="104" t="s">
        <v>139</v>
      </c>
      <c r="F372" s="153">
        <v>387</v>
      </c>
      <c r="G372" s="156">
        <v>1.33</v>
      </c>
      <c r="H372" s="156">
        <v>1.67</v>
      </c>
      <c r="I372" s="156">
        <v>646.29</v>
      </c>
      <c r="J372" s="160">
        <v>1.3301149692156148E-4</v>
      </c>
    </row>
    <row r="373" spans="1:10" ht="30" customHeight="1" x14ac:dyDescent="0.2">
      <c r="A373" s="152" t="s">
        <v>986</v>
      </c>
      <c r="B373" s="153" t="s">
        <v>79</v>
      </c>
      <c r="C373" s="152" t="s">
        <v>10</v>
      </c>
      <c r="D373" s="152" t="s">
        <v>80</v>
      </c>
      <c r="E373" s="104" t="s">
        <v>81</v>
      </c>
      <c r="F373" s="153">
        <v>2</v>
      </c>
      <c r="G373" s="156">
        <v>89.5</v>
      </c>
      <c r="H373" s="156">
        <v>112.4</v>
      </c>
      <c r="I373" s="156">
        <v>224.8</v>
      </c>
      <c r="J373" s="160">
        <v>4.6265584347532877E-5</v>
      </c>
    </row>
    <row r="374" spans="1:10" ht="30" customHeight="1" x14ac:dyDescent="0.2">
      <c r="A374" s="152" t="s">
        <v>987</v>
      </c>
      <c r="B374" s="153" t="s">
        <v>82</v>
      </c>
      <c r="C374" s="152" t="s">
        <v>83</v>
      </c>
      <c r="D374" s="152" t="s">
        <v>315</v>
      </c>
      <c r="E374" s="104" t="s">
        <v>64</v>
      </c>
      <c r="F374" s="153">
        <v>0.44</v>
      </c>
      <c r="G374" s="156">
        <v>457.46</v>
      </c>
      <c r="H374" s="156">
        <v>574.52</v>
      </c>
      <c r="I374" s="156">
        <v>252.79</v>
      </c>
      <c r="J374" s="160">
        <v>5.2026143537423646E-5</v>
      </c>
    </row>
    <row r="375" spans="1:10" ht="30" customHeight="1" x14ac:dyDescent="0.2">
      <c r="A375" s="152" t="s">
        <v>988</v>
      </c>
      <c r="B375" s="153" t="s">
        <v>84</v>
      </c>
      <c r="C375" s="152" t="s">
        <v>83</v>
      </c>
      <c r="D375" s="152" t="s">
        <v>318</v>
      </c>
      <c r="E375" s="104" t="s">
        <v>379</v>
      </c>
      <c r="F375" s="153">
        <v>3</v>
      </c>
      <c r="G375" s="156">
        <v>106.96</v>
      </c>
      <c r="H375" s="156">
        <v>134.33000000000001</v>
      </c>
      <c r="I375" s="156">
        <v>402.99</v>
      </c>
      <c r="J375" s="160">
        <v>8.2938469022296598E-5</v>
      </c>
    </row>
    <row r="376" spans="1:10" ht="30" customHeight="1" x14ac:dyDescent="0.2">
      <c r="A376" s="149" t="s">
        <v>994</v>
      </c>
      <c r="B376" s="149"/>
      <c r="C376" s="149"/>
      <c r="D376" s="149" t="s">
        <v>1013</v>
      </c>
      <c r="E376" s="149"/>
      <c r="F376" s="151"/>
      <c r="G376" s="149"/>
      <c r="H376" s="149"/>
      <c r="I376" s="158">
        <v>79813.03</v>
      </c>
      <c r="J376" s="159">
        <v>1.6426140887442937E-2</v>
      </c>
    </row>
    <row r="377" spans="1:10" ht="30" customHeight="1" x14ac:dyDescent="0.2">
      <c r="A377" s="149" t="s">
        <v>995</v>
      </c>
      <c r="B377" s="149"/>
      <c r="C377" s="149"/>
      <c r="D377" s="149" t="s">
        <v>279</v>
      </c>
      <c r="E377" s="149"/>
      <c r="F377" s="151"/>
      <c r="G377" s="149"/>
      <c r="H377" s="149"/>
      <c r="I377" s="158">
        <v>46.1</v>
      </c>
      <c r="J377" s="159">
        <v>9.4877377153970886E-6</v>
      </c>
    </row>
    <row r="378" spans="1:10" ht="30" customHeight="1" x14ac:dyDescent="0.2">
      <c r="A378" s="152" t="s">
        <v>996</v>
      </c>
      <c r="B378" s="153" t="s">
        <v>1440</v>
      </c>
      <c r="C378" s="152" t="s">
        <v>10</v>
      </c>
      <c r="D378" s="152" t="s">
        <v>391</v>
      </c>
      <c r="E378" s="104" t="s">
        <v>139</v>
      </c>
      <c r="F378" s="153">
        <v>92.2</v>
      </c>
      <c r="G378" s="156">
        <v>0.4</v>
      </c>
      <c r="H378" s="156">
        <v>0.5</v>
      </c>
      <c r="I378" s="156">
        <v>46.1</v>
      </c>
      <c r="J378" s="160">
        <v>9.4877377153970886E-6</v>
      </c>
    </row>
    <row r="379" spans="1:10" ht="30" customHeight="1" x14ac:dyDescent="0.2">
      <c r="A379" s="149" t="s">
        <v>997</v>
      </c>
      <c r="B379" s="149"/>
      <c r="C379" s="149"/>
      <c r="D379" s="149" t="s">
        <v>274</v>
      </c>
      <c r="E379" s="149"/>
      <c r="F379" s="151"/>
      <c r="G379" s="149"/>
      <c r="H379" s="149"/>
      <c r="I379" s="158">
        <v>2697.22</v>
      </c>
      <c r="J379" s="159">
        <v>5.5510880522176439E-4</v>
      </c>
    </row>
    <row r="380" spans="1:10" ht="30" customHeight="1" x14ac:dyDescent="0.2">
      <c r="A380" s="152" t="s">
        <v>998</v>
      </c>
      <c r="B380" s="153" t="s">
        <v>68</v>
      </c>
      <c r="C380" s="152" t="s">
        <v>9</v>
      </c>
      <c r="D380" s="152" t="s">
        <v>69</v>
      </c>
      <c r="E380" s="104" t="s">
        <v>64</v>
      </c>
      <c r="F380" s="153">
        <v>728.38</v>
      </c>
      <c r="G380" s="156">
        <v>0.11</v>
      </c>
      <c r="H380" s="156">
        <v>0.14000000000000001</v>
      </c>
      <c r="I380" s="156">
        <v>101.97</v>
      </c>
      <c r="J380" s="160">
        <v>2.0986217241627792E-5</v>
      </c>
    </row>
    <row r="381" spans="1:10" ht="30" customHeight="1" x14ac:dyDescent="0.2">
      <c r="A381" s="152" t="s">
        <v>1642</v>
      </c>
      <c r="B381" s="153" t="s">
        <v>384</v>
      </c>
      <c r="C381" s="152" t="s">
        <v>9</v>
      </c>
      <c r="D381" s="152" t="s">
        <v>380</v>
      </c>
      <c r="E381" s="104" t="s">
        <v>74</v>
      </c>
      <c r="F381" s="153">
        <v>12.83</v>
      </c>
      <c r="G381" s="156">
        <v>161.06</v>
      </c>
      <c r="H381" s="156">
        <v>202.28</v>
      </c>
      <c r="I381" s="156">
        <v>2595.25</v>
      </c>
      <c r="J381" s="160">
        <v>5.3412258798013652E-4</v>
      </c>
    </row>
    <row r="382" spans="1:10" ht="30" customHeight="1" x14ac:dyDescent="0.2">
      <c r="A382" s="149" t="s">
        <v>999</v>
      </c>
      <c r="B382" s="149"/>
      <c r="C382" s="149"/>
      <c r="D382" s="149" t="s">
        <v>275</v>
      </c>
      <c r="E382" s="149"/>
      <c r="F382" s="151"/>
      <c r="G382" s="149"/>
      <c r="H382" s="149"/>
      <c r="I382" s="158">
        <v>75795</v>
      </c>
      <c r="J382" s="159">
        <v>1.5599199135325864E-2</v>
      </c>
    </row>
    <row r="383" spans="1:10" ht="53.25" customHeight="1" x14ac:dyDescent="0.2">
      <c r="A383" s="152" t="s">
        <v>1000</v>
      </c>
      <c r="B383" s="153" t="s">
        <v>286</v>
      </c>
      <c r="C383" s="152" t="s">
        <v>9</v>
      </c>
      <c r="D383" s="152" t="s">
        <v>301</v>
      </c>
      <c r="E383" s="104" t="s">
        <v>139</v>
      </c>
      <c r="F383" s="153">
        <v>184.4</v>
      </c>
      <c r="G383" s="156">
        <v>38.479999999999997</v>
      </c>
      <c r="H383" s="156">
        <v>48.33</v>
      </c>
      <c r="I383" s="156">
        <v>8912.0499999999993</v>
      </c>
      <c r="J383" s="160">
        <v>1.8341690435250461E-3</v>
      </c>
    </row>
    <row r="384" spans="1:10" ht="30" customHeight="1" x14ac:dyDescent="0.2">
      <c r="A384" s="152" t="s">
        <v>1001</v>
      </c>
      <c r="B384" s="153" t="s">
        <v>72</v>
      </c>
      <c r="C384" s="152" t="s">
        <v>9</v>
      </c>
      <c r="D384" s="152" t="s">
        <v>73</v>
      </c>
      <c r="E384" s="104" t="s">
        <v>64</v>
      </c>
      <c r="F384" s="153">
        <v>507.1</v>
      </c>
      <c r="G384" s="156">
        <v>77.540000000000006</v>
      </c>
      <c r="H384" s="156">
        <v>97.38</v>
      </c>
      <c r="I384" s="156">
        <v>49381.4</v>
      </c>
      <c r="J384" s="160">
        <v>1.0163075297594573E-2</v>
      </c>
    </row>
    <row r="385" spans="1:10" ht="39.75" customHeight="1" x14ac:dyDescent="0.2">
      <c r="A385" s="152" t="s">
        <v>1002</v>
      </c>
      <c r="B385" s="153" t="s">
        <v>370</v>
      </c>
      <c r="C385" s="152" t="s">
        <v>9</v>
      </c>
      <c r="D385" s="152" t="s">
        <v>304</v>
      </c>
      <c r="E385" s="104" t="s">
        <v>74</v>
      </c>
      <c r="F385" s="153">
        <v>12.01</v>
      </c>
      <c r="G385" s="156">
        <v>702.56</v>
      </c>
      <c r="H385" s="156">
        <v>882.35</v>
      </c>
      <c r="I385" s="156">
        <v>10597.02</v>
      </c>
      <c r="J385" s="160">
        <v>2.1809489441392033E-3</v>
      </c>
    </row>
    <row r="386" spans="1:10" ht="30" customHeight="1" x14ac:dyDescent="0.2">
      <c r="A386" s="152" t="s">
        <v>1003</v>
      </c>
      <c r="B386" s="153" t="s">
        <v>352</v>
      </c>
      <c r="C386" s="152" t="s">
        <v>10</v>
      </c>
      <c r="D386" s="152" t="s">
        <v>306</v>
      </c>
      <c r="E386" s="104" t="s">
        <v>307</v>
      </c>
      <c r="F386" s="153">
        <v>4</v>
      </c>
      <c r="G386" s="156">
        <v>468.83</v>
      </c>
      <c r="H386" s="156">
        <v>588.79999999999995</v>
      </c>
      <c r="I386" s="156">
        <v>2355.1999999999998</v>
      </c>
      <c r="J386" s="160">
        <v>4.8471843529941921E-4</v>
      </c>
    </row>
    <row r="387" spans="1:10" ht="30" customHeight="1" x14ac:dyDescent="0.2">
      <c r="A387" s="152" t="s">
        <v>1004</v>
      </c>
      <c r="B387" s="153" t="s">
        <v>361</v>
      </c>
      <c r="C387" s="152" t="s">
        <v>10</v>
      </c>
      <c r="D387" s="152" t="s">
        <v>309</v>
      </c>
      <c r="E387" s="104" t="s">
        <v>165</v>
      </c>
      <c r="F387" s="153">
        <v>38.5</v>
      </c>
      <c r="G387" s="156">
        <v>75.790000000000006</v>
      </c>
      <c r="H387" s="156">
        <v>95.18</v>
      </c>
      <c r="I387" s="156">
        <v>3664.43</v>
      </c>
      <c r="J387" s="160">
        <v>7.54168128339101E-4</v>
      </c>
    </row>
    <row r="388" spans="1:10" ht="30" customHeight="1" x14ac:dyDescent="0.2">
      <c r="A388" s="152" t="s">
        <v>1005</v>
      </c>
      <c r="B388" s="153" t="s">
        <v>164</v>
      </c>
      <c r="C388" s="152" t="s">
        <v>10</v>
      </c>
      <c r="D388" s="152" t="s">
        <v>75</v>
      </c>
      <c r="E388" s="104" t="s">
        <v>165</v>
      </c>
      <c r="F388" s="153">
        <v>507.1</v>
      </c>
      <c r="G388" s="156">
        <v>0.56000000000000005</v>
      </c>
      <c r="H388" s="156">
        <v>0.7</v>
      </c>
      <c r="I388" s="156">
        <v>354.97</v>
      </c>
      <c r="J388" s="160">
        <v>7.3055580408557585E-5</v>
      </c>
    </row>
    <row r="389" spans="1:10" ht="30" customHeight="1" x14ac:dyDescent="0.2">
      <c r="A389" s="152" t="s">
        <v>1006</v>
      </c>
      <c r="B389" s="153" t="s">
        <v>141</v>
      </c>
      <c r="C389" s="152" t="s">
        <v>10</v>
      </c>
      <c r="D389" s="152" t="s">
        <v>140</v>
      </c>
      <c r="E389" s="104" t="s">
        <v>139</v>
      </c>
      <c r="F389" s="153">
        <v>12.9</v>
      </c>
      <c r="G389" s="156">
        <v>32.71</v>
      </c>
      <c r="H389" s="156">
        <v>41.08</v>
      </c>
      <c r="I389" s="156">
        <v>529.92999999999995</v>
      </c>
      <c r="J389" s="160">
        <v>1.0906370601996484E-4</v>
      </c>
    </row>
    <row r="390" spans="1:10" ht="30" customHeight="1" x14ac:dyDescent="0.2">
      <c r="A390" s="149" t="s">
        <v>1007</v>
      </c>
      <c r="B390" s="149"/>
      <c r="C390" s="149"/>
      <c r="D390" s="149" t="s">
        <v>277</v>
      </c>
      <c r="E390" s="149"/>
      <c r="F390" s="151"/>
      <c r="G390" s="149"/>
      <c r="H390" s="149"/>
      <c r="I390" s="158">
        <v>1274.71</v>
      </c>
      <c r="J390" s="159">
        <v>2.6234520917990938E-4</v>
      </c>
    </row>
    <row r="391" spans="1:10" ht="30" customHeight="1" x14ac:dyDescent="0.2">
      <c r="A391" s="152" t="s">
        <v>1008</v>
      </c>
      <c r="B391" s="153" t="s">
        <v>77</v>
      </c>
      <c r="C391" s="152" t="s">
        <v>9</v>
      </c>
      <c r="D391" s="152" t="s">
        <v>78</v>
      </c>
      <c r="E391" s="104" t="s">
        <v>139</v>
      </c>
      <c r="F391" s="153">
        <v>184.4</v>
      </c>
      <c r="G391" s="156">
        <v>1.33</v>
      </c>
      <c r="H391" s="156">
        <v>1.67</v>
      </c>
      <c r="I391" s="156">
        <v>307.95</v>
      </c>
      <c r="J391" s="160">
        <v>6.3378499554371667E-5</v>
      </c>
    </row>
    <row r="392" spans="1:10" ht="30" customHeight="1" x14ac:dyDescent="0.2">
      <c r="A392" s="152" t="s">
        <v>1009</v>
      </c>
      <c r="B392" s="153" t="s">
        <v>79</v>
      </c>
      <c r="C392" s="152" t="s">
        <v>10</v>
      </c>
      <c r="D392" s="152" t="s">
        <v>80</v>
      </c>
      <c r="E392" s="104" t="s">
        <v>81</v>
      </c>
      <c r="F392" s="153">
        <v>2</v>
      </c>
      <c r="G392" s="156">
        <v>89.5</v>
      </c>
      <c r="H392" s="156">
        <v>112.4</v>
      </c>
      <c r="I392" s="156">
        <v>224.8</v>
      </c>
      <c r="J392" s="160">
        <v>4.6265584347532877E-5</v>
      </c>
    </row>
    <row r="393" spans="1:10" ht="30" customHeight="1" x14ac:dyDescent="0.2">
      <c r="A393" s="152" t="s">
        <v>1010</v>
      </c>
      <c r="B393" s="153" t="s">
        <v>82</v>
      </c>
      <c r="C393" s="152" t="s">
        <v>83</v>
      </c>
      <c r="D393" s="152" t="s">
        <v>315</v>
      </c>
      <c r="E393" s="104" t="s">
        <v>64</v>
      </c>
      <c r="F393" s="153">
        <v>0.59</v>
      </c>
      <c r="G393" s="156">
        <v>457.46</v>
      </c>
      <c r="H393" s="156">
        <v>574.52</v>
      </c>
      <c r="I393" s="156">
        <v>338.97</v>
      </c>
      <c r="J393" s="160">
        <v>6.9762656255708278E-5</v>
      </c>
    </row>
    <row r="394" spans="1:10" ht="30" customHeight="1" x14ac:dyDescent="0.2">
      <c r="A394" s="152" t="s">
        <v>1011</v>
      </c>
      <c r="B394" s="153" t="s">
        <v>84</v>
      </c>
      <c r="C394" s="152" t="s">
        <v>83</v>
      </c>
      <c r="D394" s="152" t="s">
        <v>318</v>
      </c>
      <c r="E394" s="104" t="s">
        <v>379</v>
      </c>
      <c r="F394" s="153">
        <v>3</v>
      </c>
      <c r="G394" s="156">
        <v>106.96</v>
      </c>
      <c r="H394" s="156">
        <v>134.33000000000001</v>
      </c>
      <c r="I394" s="156">
        <v>402.99</v>
      </c>
      <c r="J394" s="160">
        <v>8.2938469022296598E-5</v>
      </c>
    </row>
    <row r="395" spans="1:10" ht="30" customHeight="1" x14ac:dyDescent="0.2">
      <c r="A395" s="149" t="s">
        <v>1012</v>
      </c>
      <c r="B395" s="149"/>
      <c r="C395" s="149"/>
      <c r="D395" s="149" t="s">
        <v>1049</v>
      </c>
      <c r="E395" s="149"/>
      <c r="F395" s="151"/>
      <c r="G395" s="149"/>
      <c r="H395" s="149"/>
      <c r="I395" s="158">
        <v>123433.66</v>
      </c>
      <c r="J395" s="159">
        <v>2.5403605018036901E-2</v>
      </c>
    </row>
    <row r="396" spans="1:10" ht="30" customHeight="1" x14ac:dyDescent="0.2">
      <c r="A396" s="149" t="s">
        <v>1014</v>
      </c>
      <c r="B396" s="149"/>
      <c r="C396" s="149"/>
      <c r="D396" s="149" t="s">
        <v>279</v>
      </c>
      <c r="E396" s="149"/>
      <c r="F396" s="151"/>
      <c r="G396" s="149"/>
      <c r="H396" s="149"/>
      <c r="I396" s="158">
        <v>71.180000000000007</v>
      </c>
      <c r="J396" s="159">
        <v>1.464939632498839E-5</v>
      </c>
    </row>
    <row r="397" spans="1:10" ht="30" customHeight="1" x14ac:dyDescent="0.2">
      <c r="A397" s="152" t="s">
        <v>1015</v>
      </c>
      <c r="B397" s="153" t="s">
        <v>1440</v>
      </c>
      <c r="C397" s="152" t="s">
        <v>10</v>
      </c>
      <c r="D397" s="152" t="s">
        <v>391</v>
      </c>
      <c r="E397" s="104" t="s">
        <v>139</v>
      </c>
      <c r="F397" s="153">
        <v>142.36000000000001</v>
      </c>
      <c r="G397" s="156">
        <v>0.4</v>
      </c>
      <c r="H397" s="156">
        <v>0.5</v>
      </c>
      <c r="I397" s="156">
        <v>71.180000000000007</v>
      </c>
      <c r="J397" s="160">
        <v>1.464939632498839E-5</v>
      </c>
    </row>
    <row r="398" spans="1:10" ht="30" customHeight="1" x14ac:dyDescent="0.2">
      <c r="A398" s="149" t="s">
        <v>1018</v>
      </c>
      <c r="B398" s="149"/>
      <c r="C398" s="149"/>
      <c r="D398" s="149" t="s">
        <v>274</v>
      </c>
      <c r="E398" s="149"/>
      <c r="F398" s="151"/>
      <c r="G398" s="149"/>
      <c r="H398" s="149"/>
      <c r="I398" s="158">
        <v>424.21</v>
      </c>
      <c r="J398" s="159">
        <v>8.7305709680013003E-5</v>
      </c>
    </row>
    <row r="399" spans="1:10" ht="30" customHeight="1" x14ac:dyDescent="0.2">
      <c r="A399" s="152" t="s">
        <v>1019</v>
      </c>
      <c r="B399" s="153" t="s">
        <v>68</v>
      </c>
      <c r="C399" s="152" t="s">
        <v>9</v>
      </c>
      <c r="D399" s="152" t="s">
        <v>69</v>
      </c>
      <c r="E399" s="104" t="s">
        <v>64</v>
      </c>
      <c r="F399" s="153">
        <v>1108.44</v>
      </c>
      <c r="G399" s="156">
        <v>0.11</v>
      </c>
      <c r="H399" s="156">
        <v>0.14000000000000001</v>
      </c>
      <c r="I399" s="156">
        <v>155.18</v>
      </c>
      <c r="J399" s="160">
        <v>3.1937248127447296E-5</v>
      </c>
    </row>
    <row r="400" spans="1:10" ht="30" customHeight="1" x14ac:dyDescent="0.2">
      <c r="A400" s="152" t="s">
        <v>1022</v>
      </c>
      <c r="B400" s="153" t="s">
        <v>384</v>
      </c>
      <c r="C400" s="152" t="s">
        <v>9</v>
      </c>
      <c r="D400" s="152" t="s">
        <v>380</v>
      </c>
      <c r="E400" s="104" t="s">
        <v>74</v>
      </c>
      <c r="F400" s="153">
        <v>1.33</v>
      </c>
      <c r="G400" s="156">
        <v>161.06</v>
      </c>
      <c r="H400" s="156">
        <v>202.28</v>
      </c>
      <c r="I400" s="156">
        <v>269.02999999999997</v>
      </c>
      <c r="J400" s="160">
        <v>5.5368461552565701E-5</v>
      </c>
    </row>
    <row r="401" spans="1:10" ht="30" customHeight="1" x14ac:dyDescent="0.2">
      <c r="A401" s="149" t="s">
        <v>1025</v>
      </c>
      <c r="B401" s="149"/>
      <c r="C401" s="149"/>
      <c r="D401" s="149" t="s">
        <v>275</v>
      </c>
      <c r="E401" s="149"/>
      <c r="F401" s="151"/>
      <c r="G401" s="149"/>
      <c r="H401" s="149"/>
      <c r="I401" s="158">
        <v>121765.3</v>
      </c>
      <c r="J401" s="159">
        <v>2.506024358430892E-2</v>
      </c>
    </row>
    <row r="402" spans="1:10" ht="54" customHeight="1" x14ac:dyDescent="0.2">
      <c r="A402" s="152" t="s">
        <v>1026</v>
      </c>
      <c r="B402" s="153" t="s">
        <v>286</v>
      </c>
      <c r="C402" s="152" t="s">
        <v>9</v>
      </c>
      <c r="D402" s="152" t="s">
        <v>301</v>
      </c>
      <c r="E402" s="104" t="s">
        <v>139</v>
      </c>
      <c r="F402" s="153">
        <v>271.22000000000003</v>
      </c>
      <c r="G402" s="156">
        <v>38.479999999999997</v>
      </c>
      <c r="H402" s="156">
        <v>48.33</v>
      </c>
      <c r="I402" s="156">
        <v>13108.06</v>
      </c>
      <c r="J402" s="160">
        <v>2.6977404606873747E-3</v>
      </c>
    </row>
    <row r="403" spans="1:10" ht="30" customHeight="1" x14ac:dyDescent="0.2">
      <c r="A403" s="152" t="s">
        <v>1029</v>
      </c>
      <c r="B403" s="153" t="s">
        <v>72</v>
      </c>
      <c r="C403" s="152" t="s">
        <v>9</v>
      </c>
      <c r="D403" s="152" t="s">
        <v>73</v>
      </c>
      <c r="E403" s="104" t="s">
        <v>64</v>
      </c>
      <c r="F403" s="153">
        <v>854.16</v>
      </c>
      <c r="G403" s="156">
        <v>77.540000000000006</v>
      </c>
      <c r="H403" s="156">
        <v>97.38</v>
      </c>
      <c r="I403" s="156">
        <v>83178.100000000006</v>
      </c>
      <c r="J403" s="160">
        <v>1.7118698404882227E-2</v>
      </c>
    </row>
    <row r="404" spans="1:10" ht="42" customHeight="1" x14ac:dyDescent="0.2">
      <c r="A404" s="152" t="s">
        <v>1032</v>
      </c>
      <c r="B404" s="153" t="s">
        <v>370</v>
      </c>
      <c r="C404" s="152" t="s">
        <v>9</v>
      </c>
      <c r="D404" s="152" t="s">
        <v>304</v>
      </c>
      <c r="E404" s="104" t="s">
        <v>74</v>
      </c>
      <c r="F404" s="153">
        <v>17.09</v>
      </c>
      <c r="G404" s="156">
        <v>702.56</v>
      </c>
      <c r="H404" s="156">
        <v>882.35</v>
      </c>
      <c r="I404" s="156">
        <v>15079.36</v>
      </c>
      <c r="J404" s="160">
        <v>3.1034492970943655E-3</v>
      </c>
    </row>
    <row r="405" spans="1:10" ht="30" customHeight="1" x14ac:dyDescent="0.2">
      <c r="A405" s="152" t="s">
        <v>1035</v>
      </c>
      <c r="B405" s="153" t="s">
        <v>352</v>
      </c>
      <c r="C405" s="152" t="s">
        <v>10</v>
      </c>
      <c r="D405" s="152" t="s">
        <v>306</v>
      </c>
      <c r="E405" s="104" t="s">
        <v>307</v>
      </c>
      <c r="F405" s="153">
        <v>7</v>
      </c>
      <c r="G405" s="156">
        <v>468.83</v>
      </c>
      <c r="H405" s="156">
        <v>588.79999999999995</v>
      </c>
      <c r="I405" s="156">
        <v>4121.6000000000004</v>
      </c>
      <c r="J405" s="160">
        <v>8.4825726177398361E-4</v>
      </c>
    </row>
    <row r="406" spans="1:10" ht="30" customHeight="1" x14ac:dyDescent="0.2">
      <c r="A406" s="152" t="s">
        <v>1036</v>
      </c>
      <c r="B406" s="153" t="s">
        <v>361</v>
      </c>
      <c r="C406" s="152" t="s">
        <v>10</v>
      </c>
      <c r="D406" s="152" t="s">
        <v>309</v>
      </c>
      <c r="E406" s="104" t="s">
        <v>165</v>
      </c>
      <c r="F406" s="153">
        <v>54.5</v>
      </c>
      <c r="G406" s="156">
        <v>75.790000000000006</v>
      </c>
      <c r="H406" s="156">
        <v>95.18</v>
      </c>
      <c r="I406" s="156">
        <v>5187.3100000000004</v>
      </c>
      <c r="J406" s="160">
        <v>1.0675886492072988E-3</v>
      </c>
    </row>
    <row r="407" spans="1:10" ht="30" customHeight="1" x14ac:dyDescent="0.2">
      <c r="A407" s="152" t="s">
        <v>1039</v>
      </c>
      <c r="B407" s="153" t="s">
        <v>164</v>
      </c>
      <c r="C407" s="152" t="s">
        <v>10</v>
      </c>
      <c r="D407" s="152" t="s">
        <v>75</v>
      </c>
      <c r="E407" s="104" t="s">
        <v>165</v>
      </c>
      <c r="F407" s="153">
        <v>854.16</v>
      </c>
      <c r="G407" s="156">
        <v>0.56000000000000005</v>
      </c>
      <c r="H407" s="156">
        <v>0.7</v>
      </c>
      <c r="I407" s="156">
        <v>597.91</v>
      </c>
      <c r="J407" s="160">
        <v>1.2305451751438336E-4</v>
      </c>
    </row>
    <row r="408" spans="1:10" ht="30" customHeight="1" x14ac:dyDescent="0.2">
      <c r="A408" s="152" t="s">
        <v>1040</v>
      </c>
      <c r="B408" s="153" t="s">
        <v>141</v>
      </c>
      <c r="C408" s="152" t="s">
        <v>10</v>
      </c>
      <c r="D408" s="152" t="s">
        <v>140</v>
      </c>
      <c r="E408" s="104" t="s">
        <v>139</v>
      </c>
      <c r="F408" s="153">
        <v>12</v>
      </c>
      <c r="G408" s="156">
        <v>32.71</v>
      </c>
      <c r="H408" s="156">
        <v>41.08</v>
      </c>
      <c r="I408" s="156">
        <v>492.96</v>
      </c>
      <c r="J408" s="160">
        <v>1.014549931492874E-4</v>
      </c>
    </row>
    <row r="409" spans="1:10" ht="30" customHeight="1" x14ac:dyDescent="0.2">
      <c r="A409" s="149" t="s">
        <v>1043</v>
      </c>
      <c r="B409" s="149"/>
      <c r="C409" s="149"/>
      <c r="D409" s="149" t="s">
        <v>277</v>
      </c>
      <c r="E409" s="149"/>
      <c r="F409" s="151"/>
      <c r="G409" s="149"/>
      <c r="H409" s="149"/>
      <c r="I409" s="158">
        <v>1172.97</v>
      </c>
      <c r="J409" s="159">
        <v>2.4140632772297883E-4</v>
      </c>
    </row>
    <row r="410" spans="1:10" ht="30" customHeight="1" x14ac:dyDescent="0.2">
      <c r="A410" s="152" t="s">
        <v>1044</v>
      </c>
      <c r="B410" s="153" t="s">
        <v>77</v>
      </c>
      <c r="C410" s="152" t="s">
        <v>9</v>
      </c>
      <c r="D410" s="152" t="s">
        <v>78</v>
      </c>
      <c r="E410" s="104" t="s">
        <v>139</v>
      </c>
      <c r="F410" s="153">
        <v>271.22000000000003</v>
      </c>
      <c r="G410" s="156">
        <v>1.33</v>
      </c>
      <c r="H410" s="156">
        <v>1.67</v>
      </c>
      <c r="I410" s="156">
        <v>452.94</v>
      </c>
      <c r="J410" s="160">
        <v>9.3218566611973053E-5</v>
      </c>
    </row>
    <row r="411" spans="1:10" ht="30" customHeight="1" x14ac:dyDescent="0.2">
      <c r="A411" s="152" t="s">
        <v>1045</v>
      </c>
      <c r="B411" s="153" t="s">
        <v>79</v>
      </c>
      <c r="C411" s="152" t="s">
        <v>10</v>
      </c>
      <c r="D411" s="152" t="s">
        <v>80</v>
      </c>
      <c r="E411" s="104" t="s">
        <v>81</v>
      </c>
      <c r="F411" s="153">
        <v>1</v>
      </c>
      <c r="G411" s="156">
        <v>89.5</v>
      </c>
      <c r="H411" s="156">
        <v>112.4</v>
      </c>
      <c r="I411" s="156">
        <v>112.4</v>
      </c>
      <c r="J411" s="160">
        <v>2.3132792173766439E-5</v>
      </c>
    </row>
    <row r="412" spans="1:10" ht="30" customHeight="1" x14ac:dyDescent="0.2">
      <c r="A412" s="152" t="s">
        <v>1046</v>
      </c>
      <c r="B412" s="153" t="s">
        <v>82</v>
      </c>
      <c r="C412" s="152" t="s">
        <v>83</v>
      </c>
      <c r="D412" s="152" t="s">
        <v>315</v>
      </c>
      <c r="E412" s="104" t="s">
        <v>64</v>
      </c>
      <c r="F412" s="153">
        <v>0.59</v>
      </c>
      <c r="G412" s="156">
        <v>457.46</v>
      </c>
      <c r="H412" s="156">
        <v>574.52</v>
      </c>
      <c r="I412" s="156">
        <v>338.97</v>
      </c>
      <c r="J412" s="160">
        <v>6.9762656255708278E-5</v>
      </c>
    </row>
    <row r="413" spans="1:10" ht="30" customHeight="1" x14ac:dyDescent="0.2">
      <c r="A413" s="152" t="s">
        <v>1047</v>
      </c>
      <c r="B413" s="153" t="s">
        <v>84</v>
      </c>
      <c r="C413" s="152" t="s">
        <v>83</v>
      </c>
      <c r="D413" s="152" t="s">
        <v>318</v>
      </c>
      <c r="E413" s="104" t="s">
        <v>379</v>
      </c>
      <c r="F413" s="153">
        <v>2</v>
      </c>
      <c r="G413" s="156">
        <v>106.96</v>
      </c>
      <c r="H413" s="156">
        <v>134.33000000000001</v>
      </c>
      <c r="I413" s="156">
        <v>268.66000000000003</v>
      </c>
      <c r="J413" s="160">
        <v>5.5292312681531063E-5</v>
      </c>
    </row>
    <row r="414" spans="1:10" ht="30" customHeight="1" x14ac:dyDescent="0.2">
      <c r="A414" s="149" t="s">
        <v>1048</v>
      </c>
      <c r="B414" s="149"/>
      <c r="C414" s="149"/>
      <c r="D414" s="149" t="s">
        <v>1085</v>
      </c>
      <c r="E414" s="149"/>
      <c r="F414" s="151"/>
      <c r="G414" s="149"/>
      <c r="H414" s="149"/>
      <c r="I414" s="158">
        <v>306082.93</v>
      </c>
      <c r="J414" s="159">
        <v>6.2994242060742889E-2</v>
      </c>
    </row>
    <row r="415" spans="1:10" ht="30" customHeight="1" x14ac:dyDescent="0.2">
      <c r="A415" s="149" t="s">
        <v>1050</v>
      </c>
      <c r="B415" s="149"/>
      <c r="C415" s="149"/>
      <c r="D415" s="149" t="s">
        <v>279</v>
      </c>
      <c r="E415" s="149"/>
      <c r="F415" s="151"/>
      <c r="G415" s="149"/>
      <c r="H415" s="149"/>
      <c r="I415" s="158">
        <v>101.35</v>
      </c>
      <c r="J415" s="159">
        <v>2.0858616430704881E-5</v>
      </c>
    </row>
    <row r="416" spans="1:10" ht="30" customHeight="1" x14ac:dyDescent="0.2">
      <c r="A416" s="152" t="s">
        <v>1514</v>
      </c>
      <c r="B416" s="153" t="s">
        <v>1440</v>
      </c>
      <c r="C416" s="152" t="s">
        <v>10</v>
      </c>
      <c r="D416" s="152" t="s">
        <v>391</v>
      </c>
      <c r="E416" s="104" t="s">
        <v>139</v>
      </c>
      <c r="F416" s="153">
        <v>202.7</v>
      </c>
      <c r="G416" s="156">
        <v>0.4</v>
      </c>
      <c r="H416" s="156">
        <v>0.5</v>
      </c>
      <c r="I416" s="156">
        <v>101.35</v>
      </c>
      <c r="J416" s="160">
        <v>2.0858616430704881E-5</v>
      </c>
    </row>
    <row r="417" spans="1:10" ht="30" customHeight="1" x14ac:dyDescent="0.2">
      <c r="A417" s="149" t="s">
        <v>1053</v>
      </c>
      <c r="B417" s="149"/>
      <c r="C417" s="149"/>
      <c r="D417" s="149" t="s">
        <v>274</v>
      </c>
      <c r="E417" s="149"/>
      <c r="F417" s="151"/>
      <c r="G417" s="149"/>
      <c r="H417" s="149"/>
      <c r="I417" s="158">
        <v>3123</v>
      </c>
      <c r="J417" s="159">
        <v>6.4273763308427565E-4</v>
      </c>
    </row>
    <row r="418" spans="1:10" ht="30" customHeight="1" x14ac:dyDescent="0.2">
      <c r="A418" s="152" t="s">
        <v>1054</v>
      </c>
      <c r="B418" s="153" t="s">
        <v>68</v>
      </c>
      <c r="C418" s="152" t="s">
        <v>9</v>
      </c>
      <c r="D418" s="152" t="s">
        <v>69</v>
      </c>
      <c r="E418" s="104" t="s">
        <v>64</v>
      </c>
      <c r="F418" s="153">
        <v>2108.08</v>
      </c>
      <c r="G418" s="156">
        <v>0.11</v>
      </c>
      <c r="H418" s="156">
        <v>0.14000000000000001</v>
      </c>
      <c r="I418" s="156">
        <v>295.13</v>
      </c>
      <c r="J418" s="160">
        <v>6.074004407690115E-5</v>
      </c>
    </row>
    <row r="419" spans="1:10" ht="30" customHeight="1" x14ac:dyDescent="0.2">
      <c r="A419" s="152" t="s">
        <v>1057</v>
      </c>
      <c r="B419" s="153" t="s">
        <v>384</v>
      </c>
      <c r="C419" s="152" t="s">
        <v>9</v>
      </c>
      <c r="D419" s="152" t="s">
        <v>380</v>
      </c>
      <c r="E419" s="104" t="s">
        <v>74</v>
      </c>
      <c r="F419" s="153">
        <v>13.98</v>
      </c>
      <c r="G419" s="156">
        <v>161.06</v>
      </c>
      <c r="H419" s="156">
        <v>202.28</v>
      </c>
      <c r="I419" s="156">
        <v>2827.87</v>
      </c>
      <c r="J419" s="160">
        <v>5.8199758900737456E-4</v>
      </c>
    </row>
    <row r="420" spans="1:10" ht="30" customHeight="1" x14ac:dyDescent="0.2">
      <c r="A420" s="149" t="s">
        <v>1060</v>
      </c>
      <c r="B420" s="149"/>
      <c r="C420" s="149"/>
      <c r="D420" s="149" t="s">
        <v>275</v>
      </c>
      <c r="E420" s="149"/>
      <c r="F420" s="151"/>
      <c r="G420" s="149"/>
      <c r="H420" s="149"/>
      <c r="I420" s="158">
        <v>216298.33</v>
      </c>
      <c r="J420" s="159">
        <v>4.4515874692373225E-2</v>
      </c>
    </row>
    <row r="421" spans="1:10" ht="53.25" customHeight="1" x14ac:dyDescent="0.2">
      <c r="A421" s="152" t="s">
        <v>1061</v>
      </c>
      <c r="B421" s="153" t="s">
        <v>286</v>
      </c>
      <c r="C421" s="152" t="s">
        <v>9</v>
      </c>
      <c r="D421" s="152" t="s">
        <v>301</v>
      </c>
      <c r="E421" s="104" t="s">
        <v>139</v>
      </c>
      <c r="F421" s="153">
        <v>405.4</v>
      </c>
      <c r="G421" s="156">
        <v>38.479999999999997</v>
      </c>
      <c r="H421" s="156">
        <v>48.33</v>
      </c>
      <c r="I421" s="156">
        <v>19592.98</v>
      </c>
      <c r="J421" s="160">
        <v>4.0323873167683487E-3</v>
      </c>
    </row>
    <row r="422" spans="1:10" ht="30" customHeight="1" x14ac:dyDescent="0.2">
      <c r="A422" s="152" t="s">
        <v>1064</v>
      </c>
      <c r="B422" s="153" t="s">
        <v>72</v>
      </c>
      <c r="C422" s="152" t="s">
        <v>9</v>
      </c>
      <c r="D422" s="152" t="s">
        <v>73</v>
      </c>
      <c r="E422" s="104" t="s">
        <v>64</v>
      </c>
      <c r="F422" s="153">
        <v>1621.6</v>
      </c>
      <c r="G422" s="156">
        <v>77.540000000000006</v>
      </c>
      <c r="H422" s="156">
        <v>97.38</v>
      </c>
      <c r="I422" s="156">
        <v>157911.41</v>
      </c>
      <c r="J422" s="160">
        <v>3.2499393499968179E-2</v>
      </c>
    </row>
    <row r="423" spans="1:10" ht="39" customHeight="1" x14ac:dyDescent="0.2">
      <c r="A423" s="152" t="s">
        <v>1067</v>
      </c>
      <c r="B423" s="153" t="s">
        <v>370</v>
      </c>
      <c r="C423" s="152" t="s">
        <v>9</v>
      </c>
      <c r="D423" s="152" t="s">
        <v>304</v>
      </c>
      <c r="E423" s="104" t="s">
        <v>74</v>
      </c>
      <c r="F423" s="153">
        <v>26.81</v>
      </c>
      <c r="G423" s="156">
        <v>702.56</v>
      </c>
      <c r="H423" s="156">
        <v>882.35</v>
      </c>
      <c r="I423" s="156">
        <v>23655.8</v>
      </c>
      <c r="J423" s="160">
        <v>4.8685471984358016E-3</v>
      </c>
    </row>
    <row r="424" spans="1:10" ht="30" customHeight="1" x14ac:dyDescent="0.2">
      <c r="A424" s="152" t="s">
        <v>1070</v>
      </c>
      <c r="B424" s="153" t="s">
        <v>352</v>
      </c>
      <c r="C424" s="152" t="s">
        <v>10</v>
      </c>
      <c r="D424" s="152" t="s">
        <v>306</v>
      </c>
      <c r="E424" s="104" t="s">
        <v>307</v>
      </c>
      <c r="F424" s="153">
        <v>8</v>
      </c>
      <c r="G424" s="156">
        <v>468.83</v>
      </c>
      <c r="H424" s="156">
        <v>588.79999999999995</v>
      </c>
      <c r="I424" s="156">
        <v>4710.3999999999996</v>
      </c>
      <c r="J424" s="160">
        <v>9.6943687059883842E-4</v>
      </c>
    </row>
    <row r="425" spans="1:10" ht="30" customHeight="1" x14ac:dyDescent="0.2">
      <c r="A425" s="152" t="s">
        <v>1071</v>
      </c>
      <c r="B425" s="153" t="s">
        <v>361</v>
      </c>
      <c r="C425" s="152" t="s">
        <v>10</v>
      </c>
      <c r="D425" s="152" t="s">
        <v>309</v>
      </c>
      <c r="E425" s="104" t="s">
        <v>165</v>
      </c>
      <c r="F425" s="153">
        <v>86.16</v>
      </c>
      <c r="G425" s="156">
        <v>75.790000000000006</v>
      </c>
      <c r="H425" s="156">
        <v>95.18</v>
      </c>
      <c r="I425" s="156">
        <v>8200.7099999999991</v>
      </c>
      <c r="J425" s="160">
        <v>1.6877697518445567E-3</v>
      </c>
    </row>
    <row r="426" spans="1:10" ht="30" customHeight="1" x14ac:dyDescent="0.2">
      <c r="A426" s="152" t="s">
        <v>1074</v>
      </c>
      <c r="B426" s="153" t="s">
        <v>164</v>
      </c>
      <c r="C426" s="152" t="s">
        <v>10</v>
      </c>
      <c r="D426" s="152" t="s">
        <v>75</v>
      </c>
      <c r="E426" s="104" t="s">
        <v>165</v>
      </c>
      <c r="F426" s="153">
        <v>1621.6</v>
      </c>
      <c r="G426" s="156">
        <v>0.56000000000000005</v>
      </c>
      <c r="H426" s="156">
        <v>0.7</v>
      </c>
      <c r="I426" s="156">
        <v>1135.1199999999999</v>
      </c>
      <c r="J426" s="160">
        <v>2.3361650402389466E-4</v>
      </c>
    </row>
    <row r="427" spans="1:10" ht="30" customHeight="1" x14ac:dyDescent="0.2">
      <c r="A427" s="152" t="s">
        <v>1075</v>
      </c>
      <c r="B427" s="153" t="s">
        <v>141</v>
      </c>
      <c r="C427" s="152" t="s">
        <v>10</v>
      </c>
      <c r="D427" s="152" t="s">
        <v>140</v>
      </c>
      <c r="E427" s="104" t="s">
        <v>139</v>
      </c>
      <c r="F427" s="153">
        <v>26.58</v>
      </c>
      <c r="G427" s="156">
        <v>32.71</v>
      </c>
      <c r="H427" s="156">
        <v>41.08</v>
      </c>
      <c r="I427" s="156">
        <v>1091.9100000000001</v>
      </c>
      <c r="J427" s="160">
        <v>2.2472355073360599E-4</v>
      </c>
    </row>
    <row r="428" spans="1:10" ht="30" customHeight="1" x14ac:dyDescent="0.2">
      <c r="A428" s="149" t="s">
        <v>1078</v>
      </c>
      <c r="B428" s="149"/>
      <c r="C428" s="149"/>
      <c r="D428" s="149" t="s">
        <v>277</v>
      </c>
      <c r="E428" s="149"/>
      <c r="F428" s="151"/>
      <c r="G428" s="149"/>
      <c r="H428" s="149"/>
      <c r="I428" s="158">
        <v>2111.33</v>
      </c>
      <c r="J428" s="159">
        <v>4.3452809697720903E-4</v>
      </c>
    </row>
    <row r="429" spans="1:10" ht="30" customHeight="1" x14ac:dyDescent="0.2">
      <c r="A429" s="152" t="s">
        <v>1079</v>
      </c>
      <c r="B429" s="153" t="s">
        <v>77</v>
      </c>
      <c r="C429" s="152" t="s">
        <v>9</v>
      </c>
      <c r="D429" s="152" t="s">
        <v>78</v>
      </c>
      <c r="E429" s="104" t="s">
        <v>139</v>
      </c>
      <c r="F429" s="153">
        <v>405.4</v>
      </c>
      <c r="G429" s="156">
        <v>1.33</v>
      </c>
      <c r="H429" s="156">
        <v>1.67</v>
      </c>
      <c r="I429" s="156">
        <v>677.02</v>
      </c>
      <c r="J429" s="160">
        <v>1.3933596937262769E-4</v>
      </c>
    </row>
    <row r="430" spans="1:10" ht="30" customHeight="1" x14ac:dyDescent="0.2">
      <c r="A430" s="152" t="s">
        <v>1080</v>
      </c>
      <c r="B430" s="153" t="s">
        <v>79</v>
      </c>
      <c r="C430" s="152" t="s">
        <v>10</v>
      </c>
      <c r="D430" s="152" t="s">
        <v>80</v>
      </c>
      <c r="E430" s="104" t="s">
        <v>81</v>
      </c>
      <c r="F430" s="153">
        <v>2</v>
      </c>
      <c r="G430" s="156">
        <v>89.5</v>
      </c>
      <c r="H430" s="156">
        <v>112.4</v>
      </c>
      <c r="I430" s="156">
        <v>224.8</v>
      </c>
      <c r="J430" s="160">
        <v>4.6265584347532877E-5</v>
      </c>
    </row>
    <row r="431" spans="1:10" ht="30" customHeight="1" x14ac:dyDescent="0.2">
      <c r="A431" s="152" t="s">
        <v>1081</v>
      </c>
      <c r="B431" s="153" t="s">
        <v>82</v>
      </c>
      <c r="C431" s="152" t="s">
        <v>83</v>
      </c>
      <c r="D431" s="152" t="s">
        <v>315</v>
      </c>
      <c r="E431" s="104" t="s">
        <v>64</v>
      </c>
      <c r="F431" s="153">
        <v>1.17</v>
      </c>
      <c r="G431" s="156">
        <v>457.46</v>
      </c>
      <c r="H431" s="156">
        <v>574.52</v>
      </c>
      <c r="I431" s="156">
        <v>672.19</v>
      </c>
      <c r="J431" s="160">
        <v>1.3834191789398632E-4</v>
      </c>
    </row>
    <row r="432" spans="1:10" ht="30" customHeight="1" x14ac:dyDescent="0.2">
      <c r="A432" s="152" t="s">
        <v>1082</v>
      </c>
      <c r="B432" s="153" t="s">
        <v>84</v>
      </c>
      <c r="C432" s="152" t="s">
        <v>83</v>
      </c>
      <c r="D432" s="152" t="s">
        <v>318</v>
      </c>
      <c r="E432" s="104" t="s">
        <v>379</v>
      </c>
      <c r="F432" s="153">
        <v>4</v>
      </c>
      <c r="G432" s="156">
        <v>106.96</v>
      </c>
      <c r="H432" s="156">
        <v>134.33000000000001</v>
      </c>
      <c r="I432" s="156">
        <v>537.32000000000005</v>
      </c>
      <c r="J432" s="160">
        <v>1.1058462536306213E-4</v>
      </c>
    </row>
    <row r="433" spans="1:10" ht="30" customHeight="1" x14ac:dyDescent="0.2">
      <c r="A433" s="149" t="s">
        <v>1643</v>
      </c>
      <c r="B433" s="149"/>
      <c r="C433" s="149"/>
      <c r="D433" s="149" t="s">
        <v>406</v>
      </c>
      <c r="E433" s="149"/>
      <c r="F433" s="151"/>
      <c r="G433" s="149"/>
      <c r="H433" s="149"/>
      <c r="I433" s="158">
        <v>84448.92</v>
      </c>
      <c r="J433" s="159">
        <v>1.7380243021877476E-2</v>
      </c>
    </row>
    <row r="434" spans="1:10" ht="30" customHeight="1" x14ac:dyDescent="0.2">
      <c r="A434" s="152" t="s">
        <v>1644</v>
      </c>
      <c r="B434" s="153" t="s">
        <v>1464</v>
      </c>
      <c r="C434" s="152" t="s">
        <v>9</v>
      </c>
      <c r="D434" s="152" t="s">
        <v>408</v>
      </c>
      <c r="E434" s="104" t="s">
        <v>139</v>
      </c>
      <c r="F434" s="153">
        <v>84.12</v>
      </c>
      <c r="G434" s="156">
        <v>7.17</v>
      </c>
      <c r="H434" s="156">
        <v>9</v>
      </c>
      <c r="I434" s="156">
        <v>757.08</v>
      </c>
      <c r="J434" s="160">
        <v>1.5581293860244746E-4</v>
      </c>
    </row>
    <row r="435" spans="1:10" ht="64.5" customHeight="1" x14ac:dyDescent="0.2">
      <c r="A435" s="152" t="s">
        <v>1645</v>
      </c>
      <c r="B435" s="153" t="s">
        <v>1465</v>
      </c>
      <c r="C435" s="152" t="s">
        <v>9</v>
      </c>
      <c r="D435" s="152" t="s">
        <v>412</v>
      </c>
      <c r="E435" s="104" t="s">
        <v>74</v>
      </c>
      <c r="F435" s="153">
        <v>161.31</v>
      </c>
      <c r="G435" s="156">
        <v>5.76</v>
      </c>
      <c r="H435" s="156">
        <v>7.23</v>
      </c>
      <c r="I435" s="156">
        <v>1166.27</v>
      </c>
      <c r="J435" s="160">
        <v>2.4002741573397318E-4</v>
      </c>
    </row>
    <row r="436" spans="1:10" ht="30" customHeight="1" x14ac:dyDescent="0.2">
      <c r="A436" s="152" t="s">
        <v>1646</v>
      </c>
      <c r="B436" s="153" t="s">
        <v>1466</v>
      </c>
      <c r="C436" s="152" t="s">
        <v>9</v>
      </c>
      <c r="D436" s="152" t="s">
        <v>414</v>
      </c>
      <c r="E436" s="104" t="s">
        <v>64</v>
      </c>
      <c r="F436" s="153">
        <v>252.36</v>
      </c>
      <c r="G436" s="156">
        <v>18.62</v>
      </c>
      <c r="H436" s="156">
        <v>23.38</v>
      </c>
      <c r="I436" s="156">
        <v>5900.18</v>
      </c>
      <c r="J436" s="160">
        <v>1.2143028267599045E-3</v>
      </c>
    </row>
    <row r="437" spans="1:10" ht="40.5" customHeight="1" x14ac:dyDescent="0.2">
      <c r="A437" s="152" t="s">
        <v>1647</v>
      </c>
      <c r="B437" s="153" t="s">
        <v>1467</v>
      </c>
      <c r="C437" s="152" t="s">
        <v>9</v>
      </c>
      <c r="D437" s="152" t="s">
        <v>418</v>
      </c>
      <c r="E437" s="104" t="s">
        <v>108</v>
      </c>
      <c r="F437" s="153">
        <v>3</v>
      </c>
      <c r="G437" s="156">
        <v>1558.63</v>
      </c>
      <c r="H437" s="156">
        <v>1957.48</v>
      </c>
      <c r="I437" s="156">
        <v>5872.44</v>
      </c>
      <c r="J437" s="160">
        <v>1.208593719509902E-3</v>
      </c>
    </row>
    <row r="438" spans="1:10" ht="30" customHeight="1" x14ac:dyDescent="0.2">
      <c r="A438" s="152" t="s">
        <v>1648</v>
      </c>
      <c r="B438" s="153" t="s">
        <v>1468</v>
      </c>
      <c r="C438" s="152" t="s">
        <v>9</v>
      </c>
      <c r="D438" s="152" t="s">
        <v>422</v>
      </c>
      <c r="E438" s="104" t="s">
        <v>108</v>
      </c>
      <c r="F438" s="153">
        <v>3</v>
      </c>
      <c r="G438" s="156">
        <v>735.41</v>
      </c>
      <c r="H438" s="156">
        <v>923.6</v>
      </c>
      <c r="I438" s="156">
        <v>2770.8</v>
      </c>
      <c r="J438" s="160">
        <v>5.7025214016968016E-4</v>
      </c>
    </row>
    <row r="439" spans="1:10" ht="30" customHeight="1" x14ac:dyDescent="0.2">
      <c r="A439" s="152" t="s">
        <v>1649</v>
      </c>
      <c r="B439" s="153" t="s">
        <v>1528</v>
      </c>
      <c r="C439" s="152" t="s">
        <v>9</v>
      </c>
      <c r="D439" s="152" t="s">
        <v>1490</v>
      </c>
      <c r="E439" s="104" t="s">
        <v>139</v>
      </c>
      <c r="F439" s="153">
        <v>1.8</v>
      </c>
      <c r="G439" s="156">
        <v>715.25</v>
      </c>
      <c r="H439" s="156">
        <v>898.28</v>
      </c>
      <c r="I439" s="156">
        <v>1616.9</v>
      </c>
      <c r="J439" s="160">
        <v>3.3277056642137858E-4</v>
      </c>
    </row>
    <row r="440" spans="1:10" ht="30" customHeight="1" x14ac:dyDescent="0.2">
      <c r="A440" s="152" t="s">
        <v>1650</v>
      </c>
      <c r="B440" s="153" t="s">
        <v>1469</v>
      </c>
      <c r="C440" s="152" t="s">
        <v>9</v>
      </c>
      <c r="D440" s="152" t="s">
        <v>425</v>
      </c>
      <c r="E440" s="104" t="s">
        <v>108</v>
      </c>
      <c r="F440" s="153">
        <v>2</v>
      </c>
      <c r="G440" s="156">
        <v>1138.83</v>
      </c>
      <c r="H440" s="156">
        <v>1430.26</v>
      </c>
      <c r="I440" s="156">
        <v>2860.52</v>
      </c>
      <c r="J440" s="160">
        <v>5.8871721235678265E-4</v>
      </c>
    </row>
    <row r="441" spans="1:10" ht="30" customHeight="1" x14ac:dyDescent="0.2">
      <c r="A441" s="152" t="s">
        <v>1651</v>
      </c>
      <c r="B441" s="153" t="s">
        <v>1444</v>
      </c>
      <c r="C441" s="152" t="s">
        <v>10</v>
      </c>
      <c r="D441" s="152" t="s">
        <v>428</v>
      </c>
      <c r="E441" s="104" t="s">
        <v>74</v>
      </c>
      <c r="F441" s="153">
        <v>7.84</v>
      </c>
      <c r="G441" s="156">
        <v>151.71</v>
      </c>
      <c r="H441" s="156">
        <v>190.53</v>
      </c>
      <c r="I441" s="156">
        <v>1493.76</v>
      </c>
      <c r="J441" s="160">
        <v>3.0742739891001205E-4</v>
      </c>
    </row>
    <row r="442" spans="1:10" ht="52.5" customHeight="1" x14ac:dyDescent="0.2">
      <c r="A442" s="152" t="s">
        <v>1652</v>
      </c>
      <c r="B442" s="153" t="s">
        <v>1470</v>
      </c>
      <c r="C442" s="152" t="s">
        <v>9</v>
      </c>
      <c r="D442" s="152" t="s">
        <v>432</v>
      </c>
      <c r="E442" s="104" t="s">
        <v>139</v>
      </c>
      <c r="F442" s="153">
        <v>7.2</v>
      </c>
      <c r="G442" s="156">
        <v>103.76</v>
      </c>
      <c r="H442" s="156">
        <v>130.31</v>
      </c>
      <c r="I442" s="156">
        <v>938.23</v>
      </c>
      <c r="J442" s="160">
        <v>1.9309501424548831E-4</v>
      </c>
    </row>
    <row r="443" spans="1:10" ht="56.45" customHeight="1" x14ac:dyDescent="0.2">
      <c r="A443" s="152" t="s">
        <v>1653</v>
      </c>
      <c r="B443" s="153" t="s">
        <v>1471</v>
      </c>
      <c r="C443" s="152" t="s">
        <v>9</v>
      </c>
      <c r="D443" s="152" t="s">
        <v>435</v>
      </c>
      <c r="E443" s="104" t="s">
        <v>139</v>
      </c>
      <c r="F443" s="153">
        <v>157.66999999999999</v>
      </c>
      <c r="G443" s="156">
        <v>297.10000000000002</v>
      </c>
      <c r="H443" s="156">
        <v>373.13</v>
      </c>
      <c r="I443" s="156">
        <v>58831.41</v>
      </c>
      <c r="J443" s="160">
        <v>1.2107960683448795E-2</v>
      </c>
    </row>
    <row r="444" spans="1:10" ht="51.75" customHeight="1" x14ac:dyDescent="0.2">
      <c r="A444" s="152" t="s">
        <v>1654</v>
      </c>
      <c r="B444" s="153" t="s">
        <v>1472</v>
      </c>
      <c r="C444" s="152" t="s">
        <v>9</v>
      </c>
      <c r="D444" s="152" t="s">
        <v>439</v>
      </c>
      <c r="E444" s="104" t="s">
        <v>74</v>
      </c>
      <c r="F444" s="153">
        <v>122.88</v>
      </c>
      <c r="G444" s="156">
        <v>14.52</v>
      </c>
      <c r="H444" s="156">
        <v>18.239999999999998</v>
      </c>
      <c r="I444" s="156">
        <v>2241.33</v>
      </c>
      <c r="J444" s="160">
        <v>4.6128310571910973E-4</v>
      </c>
    </row>
    <row r="445" spans="1:10" ht="30" customHeight="1" x14ac:dyDescent="0.2">
      <c r="A445" s="149" t="s">
        <v>1084</v>
      </c>
      <c r="B445" s="149"/>
      <c r="C445" s="149"/>
      <c r="D445" s="149" t="s">
        <v>1129</v>
      </c>
      <c r="E445" s="149"/>
      <c r="F445" s="151"/>
      <c r="G445" s="149"/>
      <c r="H445" s="149"/>
      <c r="I445" s="158">
        <v>66736.22</v>
      </c>
      <c r="J445" s="159">
        <v>1.3734831919241595E-2</v>
      </c>
    </row>
    <row r="446" spans="1:10" ht="30" customHeight="1" x14ac:dyDescent="0.2">
      <c r="A446" s="149" t="s">
        <v>1086</v>
      </c>
      <c r="B446" s="149"/>
      <c r="C446" s="149"/>
      <c r="D446" s="149" t="s">
        <v>279</v>
      </c>
      <c r="E446" s="149"/>
      <c r="F446" s="151"/>
      <c r="G446" s="149"/>
      <c r="H446" s="149"/>
      <c r="I446" s="158">
        <v>37.99</v>
      </c>
      <c r="J446" s="159">
        <v>7.8186367854215919E-6</v>
      </c>
    </row>
    <row r="447" spans="1:10" ht="30" customHeight="1" x14ac:dyDescent="0.2">
      <c r="A447" s="152" t="s">
        <v>1087</v>
      </c>
      <c r="B447" s="153" t="s">
        <v>1440</v>
      </c>
      <c r="C447" s="152" t="s">
        <v>10</v>
      </c>
      <c r="D447" s="152" t="s">
        <v>391</v>
      </c>
      <c r="E447" s="104" t="s">
        <v>139</v>
      </c>
      <c r="F447" s="153">
        <v>75.98</v>
      </c>
      <c r="G447" s="156">
        <v>0.4</v>
      </c>
      <c r="H447" s="156">
        <v>0.5</v>
      </c>
      <c r="I447" s="156">
        <v>37.99</v>
      </c>
      <c r="J447" s="160">
        <v>7.8186367854215919E-6</v>
      </c>
    </row>
    <row r="448" spans="1:10" ht="30" customHeight="1" x14ac:dyDescent="0.2">
      <c r="A448" s="149" t="s">
        <v>1090</v>
      </c>
      <c r="B448" s="149"/>
      <c r="C448" s="149"/>
      <c r="D448" s="149" t="s">
        <v>274</v>
      </c>
      <c r="E448" s="149"/>
      <c r="F448" s="151"/>
      <c r="G448" s="149"/>
      <c r="H448" s="149"/>
      <c r="I448" s="158">
        <v>838.48</v>
      </c>
      <c r="J448" s="159">
        <v>1.7256569023006834E-4</v>
      </c>
    </row>
    <row r="449" spans="1:10" ht="30" customHeight="1" x14ac:dyDescent="0.2">
      <c r="A449" s="152" t="s">
        <v>1091</v>
      </c>
      <c r="B449" s="153" t="s">
        <v>68</v>
      </c>
      <c r="C449" s="152" t="s">
        <v>9</v>
      </c>
      <c r="D449" s="152" t="s">
        <v>69</v>
      </c>
      <c r="E449" s="104" t="s">
        <v>64</v>
      </c>
      <c r="F449" s="153">
        <v>628.73</v>
      </c>
      <c r="G449" s="156">
        <v>0.11</v>
      </c>
      <c r="H449" s="156">
        <v>0.14000000000000001</v>
      </c>
      <c r="I449" s="156">
        <v>88.02</v>
      </c>
      <c r="J449" s="160">
        <v>1.8115198995862294E-5</v>
      </c>
    </row>
    <row r="450" spans="1:10" ht="30" customHeight="1" x14ac:dyDescent="0.2">
      <c r="A450" s="152" t="s">
        <v>1094</v>
      </c>
      <c r="B450" s="153" t="s">
        <v>384</v>
      </c>
      <c r="C450" s="152" t="s">
        <v>9</v>
      </c>
      <c r="D450" s="152" t="s">
        <v>380</v>
      </c>
      <c r="E450" s="104" t="s">
        <v>74</v>
      </c>
      <c r="F450" s="153">
        <v>3.71</v>
      </c>
      <c r="G450" s="156">
        <v>161.06</v>
      </c>
      <c r="H450" s="156">
        <v>202.28</v>
      </c>
      <c r="I450" s="156">
        <v>750.46</v>
      </c>
      <c r="J450" s="160">
        <v>1.5445049123420605E-4</v>
      </c>
    </row>
    <row r="451" spans="1:10" ht="30" customHeight="1" x14ac:dyDescent="0.2">
      <c r="A451" s="149" t="s">
        <v>1097</v>
      </c>
      <c r="B451" s="149"/>
      <c r="C451" s="149"/>
      <c r="D451" s="149" t="s">
        <v>275</v>
      </c>
      <c r="E451" s="149"/>
      <c r="F451" s="151"/>
      <c r="G451" s="149"/>
      <c r="H451" s="149"/>
      <c r="I451" s="158">
        <v>64649.24</v>
      </c>
      <c r="J451" s="159">
        <v>1.3305315241209504E-2</v>
      </c>
    </row>
    <row r="452" spans="1:10" ht="52.5" customHeight="1" x14ac:dyDescent="0.2">
      <c r="A452" s="152" t="s">
        <v>1098</v>
      </c>
      <c r="B452" s="153" t="s">
        <v>286</v>
      </c>
      <c r="C452" s="152" t="s">
        <v>9</v>
      </c>
      <c r="D452" s="152" t="s">
        <v>301</v>
      </c>
      <c r="E452" s="104" t="s">
        <v>139</v>
      </c>
      <c r="F452" s="153">
        <v>145.96</v>
      </c>
      <c r="G452" s="156">
        <v>38.479999999999997</v>
      </c>
      <c r="H452" s="156">
        <v>48.33</v>
      </c>
      <c r="I452" s="156">
        <v>7054.25</v>
      </c>
      <c r="J452" s="160">
        <v>1.45181938782733E-3</v>
      </c>
    </row>
    <row r="453" spans="1:10" ht="30" customHeight="1" x14ac:dyDescent="0.2">
      <c r="A453" s="152" t="s">
        <v>1101</v>
      </c>
      <c r="B453" s="153" t="s">
        <v>72</v>
      </c>
      <c r="C453" s="152" t="s">
        <v>9</v>
      </c>
      <c r="D453" s="152" t="s">
        <v>73</v>
      </c>
      <c r="E453" s="104" t="s">
        <v>64</v>
      </c>
      <c r="F453" s="153">
        <v>453.58</v>
      </c>
      <c r="G453" s="156">
        <v>77.540000000000006</v>
      </c>
      <c r="H453" s="156">
        <v>97.38</v>
      </c>
      <c r="I453" s="156">
        <v>44169.62</v>
      </c>
      <c r="J453" s="160">
        <v>9.0904505325110109E-3</v>
      </c>
    </row>
    <row r="454" spans="1:10" ht="40.5" customHeight="1" x14ac:dyDescent="0.2">
      <c r="A454" s="152" t="s">
        <v>1104</v>
      </c>
      <c r="B454" s="153" t="s">
        <v>370</v>
      </c>
      <c r="C454" s="152" t="s">
        <v>9</v>
      </c>
      <c r="D454" s="152" t="s">
        <v>304</v>
      </c>
      <c r="E454" s="104" t="s">
        <v>74</v>
      </c>
      <c r="F454" s="153">
        <v>9.07</v>
      </c>
      <c r="G454" s="156">
        <v>702.56</v>
      </c>
      <c r="H454" s="156">
        <v>882.35</v>
      </c>
      <c r="I454" s="156">
        <v>8002.91</v>
      </c>
      <c r="J454" s="160">
        <v>1.6470609770049571E-3</v>
      </c>
    </row>
    <row r="455" spans="1:10" ht="30" customHeight="1" x14ac:dyDescent="0.2">
      <c r="A455" s="152" t="s">
        <v>1105</v>
      </c>
      <c r="B455" s="153" t="s">
        <v>352</v>
      </c>
      <c r="C455" s="152" t="s">
        <v>10</v>
      </c>
      <c r="D455" s="152" t="s">
        <v>306</v>
      </c>
      <c r="E455" s="104" t="s">
        <v>307</v>
      </c>
      <c r="F455" s="153">
        <v>4</v>
      </c>
      <c r="G455" s="156">
        <v>468.83</v>
      </c>
      <c r="H455" s="156">
        <v>588.79999999999995</v>
      </c>
      <c r="I455" s="156">
        <v>2355.1999999999998</v>
      </c>
      <c r="J455" s="160">
        <v>4.8471843529941921E-4</v>
      </c>
    </row>
    <row r="456" spans="1:10" ht="30" customHeight="1" x14ac:dyDescent="0.2">
      <c r="A456" s="152" t="s">
        <v>1106</v>
      </c>
      <c r="B456" s="153" t="s">
        <v>361</v>
      </c>
      <c r="C456" s="152" t="s">
        <v>10</v>
      </c>
      <c r="D456" s="152" t="s">
        <v>309</v>
      </c>
      <c r="E456" s="104" t="s">
        <v>165</v>
      </c>
      <c r="F456" s="153">
        <v>28.89</v>
      </c>
      <c r="G456" s="156">
        <v>75.790000000000006</v>
      </c>
      <c r="H456" s="156">
        <v>95.18</v>
      </c>
      <c r="I456" s="156">
        <v>2749.75</v>
      </c>
      <c r="J456" s="160">
        <v>5.6591988683108775E-4</v>
      </c>
    </row>
    <row r="457" spans="1:10" ht="30" customHeight="1" x14ac:dyDescent="0.2">
      <c r="A457" s="152" t="s">
        <v>1109</v>
      </c>
      <c r="B457" s="153" t="s">
        <v>164</v>
      </c>
      <c r="C457" s="152" t="s">
        <v>10</v>
      </c>
      <c r="D457" s="152" t="s">
        <v>75</v>
      </c>
      <c r="E457" s="104" t="s">
        <v>165</v>
      </c>
      <c r="F457" s="153">
        <v>453.58</v>
      </c>
      <c r="G457" s="156">
        <v>0.56000000000000005</v>
      </c>
      <c r="H457" s="156">
        <v>0.7</v>
      </c>
      <c r="I457" s="156">
        <v>317.51</v>
      </c>
      <c r="J457" s="160">
        <v>6.5346021735699131E-5</v>
      </c>
    </row>
    <row r="458" spans="1:10" ht="30" customHeight="1" x14ac:dyDescent="0.2">
      <c r="A458" s="149" t="s">
        <v>1112</v>
      </c>
      <c r="B458" s="149"/>
      <c r="C458" s="149"/>
      <c r="D458" s="149" t="s">
        <v>277</v>
      </c>
      <c r="E458" s="149"/>
      <c r="F458" s="151"/>
      <c r="G458" s="149"/>
      <c r="H458" s="149"/>
      <c r="I458" s="158">
        <v>1210.51</v>
      </c>
      <c r="J458" s="159">
        <v>2.4913235101660153E-4</v>
      </c>
    </row>
    <row r="459" spans="1:10" ht="30" customHeight="1" x14ac:dyDescent="0.2">
      <c r="A459" s="152" t="s">
        <v>1113</v>
      </c>
      <c r="B459" s="153" t="s">
        <v>77</v>
      </c>
      <c r="C459" s="152" t="s">
        <v>9</v>
      </c>
      <c r="D459" s="152" t="s">
        <v>78</v>
      </c>
      <c r="E459" s="104" t="s">
        <v>139</v>
      </c>
      <c r="F459" s="153">
        <v>145.96</v>
      </c>
      <c r="G459" s="156">
        <v>1.33</v>
      </c>
      <c r="H459" s="156">
        <v>1.67</v>
      </c>
      <c r="I459" s="156">
        <v>243.75</v>
      </c>
      <c r="J459" s="160">
        <v>5.0165641391063787E-5</v>
      </c>
    </row>
    <row r="460" spans="1:10" ht="30" customHeight="1" x14ac:dyDescent="0.2">
      <c r="A460" s="152" t="s">
        <v>1114</v>
      </c>
      <c r="B460" s="153" t="s">
        <v>79</v>
      </c>
      <c r="C460" s="152" t="s">
        <v>10</v>
      </c>
      <c r="D460" s="152" t="s">
        <v>80</v>
      </c>
      <c r="E460" s="104" t="s">
        <v>81</v>
      </c>
      <c r="F460" s="153">
        <v>2</v>
      </c>
      <c r="G460" s="156">
        <v>89.5</v>
      </c>
      <c r="H460" s="156">
        <v>112.4</v>
      </c>
      <c r="I460" s="156">
        <v>224.8</v>
      </c>
      <c r="J460" s="160">
        <v>4.6265584347532877E-5</v>
      </c>
    </row>
    <row r="461" spans="1:10" ht="30" customHeight="1" x14ac:dyDescent="0.2">
      <c r="A461" s="152" t="s">
        <v>1115</v>
      </c>
      <c r="B461" s="153" t="s">
        <v>82</v>
      </c>
      <c r="C461" s="152" t="s">
        <v>83</v>
      </c>
      <c r="D461" s="152" t="s">
        <v>315</v>
      </c>
      <c r="E461" s="104" t="s">
        <v>64</v>
      </c>
      <c r="F461" s="153">
        <v>0.59</v>
      </c>
      <c r="G461" s="156">
        <v>457.46</v>
      </c>
      <c r="H461" s="156">
        <v>574.52</v>
      </c>
      <c r="I461" s="156">
        <v>338.97</v>
      </c>
      <c r="J461" s="160">
        <v>6.9762656255708278E-5</v>
      </c>
    </row>
    <row r="462" spans="1:10" ht="30" customHeight="1" x14ac:dyDescent="0.2">
      <c r="A462" s="152" t="s">
        <v>1116</v>
      </c>
      <c r="B462" s="153" t="s">
        <v>84</v>
      </c>
      <c r="C462" s="152" t="s">
        <v>83</v>
      </c>
      <c r="D462" s="152" t="s">
        <v>318</v>
      </c>
      <c r="E462" s="104" t="s">
        <v>379</v>
      </c>
      <c r="F462" s="153">
        <v>3</v>
      </c>
      <c r="G462" s="156">
        <v>106.96</v>
      </c>
      <c r="H462" s="156">
        <v>134.33000000000001</v>
      </c>
      <c r="I462" s="156">
        <v>402.99</v>
      </c>
      <c r="J462" s="160">
        <v>8.2938469022296598E-5</v>
      </c>
    </row>
    <row r="463" spans="1:10" ht="30" customHeight="1" x14ac:dyDescent="0.2">
      <c r="A463" s="149" t="s">
        <v>1128</v>
      </c>
      <c r="B463" s="149"/>
      <c r="C463" s="149"/>
      <c r="D463" s="149" t="s">
        <v>1163</v>
      </c>
      <c r="E463" s="149"/>
      <c r="F463" s="151"/>
      <c r="G463" s="149"/>
      <c r="H463" s="149"/>
      <c r="I463" s="158">
        <v>182842.04</v>
      </c>
      <c r="J463" s="159">
        <v>3.7630310604515035E-2</v>
      </c>
    </row>
    <row r="464" spans="1:10" ht="30" customHeight="1" x14ac:dyDescent="0.2">
      <c r="A464" s="149" t="s">
        <v>1130</v>
      </c>
      <c r="B464" s="149"/>
      <c r="C464" s="149"/>
      <c r="D464" s="149" t="s">
        <v>279</v>
      </c>
      <c r="E464" s="149"/>
      <c r="F464" s="151"/>
      <c r="G464" s="149"/>
      <c r="H464" s="149"/>
      <c r="I464" s="158">
        <v>102.21</v>
      </c>
      <c r="J464" s="159">
        <v>2.103561110392053E-5</v>
      </c>
    </row>
    <row r="465" spans="1:10" ht="30" customHeight="1" x14ac:dyDescent="0.2">
      <c r="A465" s="152" t="s">
        <v>1131</v>
      </c>
      <c r="B465" s="153" t="s">
        <v>1440</v>
      </c>
      <c r="C465" s="152" t="s">
        <v>10</v>
      </c>
      <c r="D465" s="152" t="s">
        <v>391</v>
      </c>
      <c r="E465" s="104" t="s">
        <v>139</v>
      </c>
      <c r="F465" s="153">
        <v>204.42</v>
      </c>
      <c r="G465" s="156">
        <v>0.4</v>
      </c>
      <c r="H465" s="156">
        <v>0.5</v>
      </c>
      <c r="I465" s="156">
        <v>102.21</v>
      </c>
      <c r="J465" s="160">
        <v>2.103561110392053E-5</v>
      </c>
    </row>
    <row r="466" spans="1:10" ht="30" customHeight="1" x14ac:dyDescent="0.2">
      <c r="A466" s="149" t="s">
        <v>1134</v>
      </c>
      <c r="B466" s="149"/>
      <c r="C466" s="149"/>
      <c r="D466" s="149" t="s">
        <v>274</v>
      </c>
      <c r="E466" s="149"/>
      <c r="F466" s="151"/>
      <c r="G466" s="149"/>
      <c r="H466" s="149"/>
      <c r="I466" s="158">
        <v>2609.1</v>
      </c>
      <c r="J466" s="159">
        <v>5.3697302544994678E-4</v>
      </c>
    </row>
    <row r="467" spans="1:10" ht="30" customHeight="1" x14ac:dyDescent="0.2">
      <c r="A467" s="152" t="s">
        <v>1135</v>
      </c>
      <c r="B467" s="153" t="s">
        <v>68</v>
      </c>
      <c r="C467" s="152" t="s">
        <v>9</v>
      </c>
      <c r="D467" s="152" t="s">
        <v>69</v>
      </c>
      <c r="E467" s="104" t="s">
        <v>64</v>
      </c>
      <c r="F467" s="153">
        <v>1717.12</v>
      </c>
      <c r="G467" s="156">
        <v>0.11</v>
      </c>
      <c r="H467" s="156">
        <v>0.14000000000000001</v>
      </c>
      <c r="I467" s="156">
        <v>240.4</v>
      </c>
      <c r="J467" s="160">
        <v>4.9476185396560963E-5</v>
      </c>
    </row>
    <row r="468" spans="1:10" ht="30" customHeight="1" x14ac:dyDescent="0.2">
      <c r="A468" s="152" t="s">
        <v>1138</v>
      </c>
      <c r="B468" s="153" t="s">
        <v>384</v>
      </c>
      <c r="C468" s="152" t="s">
        <v>9</v>
      </c>
      <c r="D468" s="152" t="s">
        <v>380</v>
      </c>
      <c r="E468" s="104" t="s">
        <v>74</v>
      </c>
      <c r="F468" s="153">
        <v>11.71</v>
      </c>
      <c r="G468" s="156">
        <v>161.06</v>
      </c>
      <c r="H468" s="156">
        <v>202.28</v>
      </c>
      <c r="I468" s="156">
        <v>2368.6999999999998</v>
      </c>
      <c r="J468" s="160">
        <v>4.8749684005338582E-4</v>
      </c>
    </row>
    <row r="469" spans="1:10" ht="30" customHeight="1" x14ac:dyDescent="0.2">
      <c r="A469" s="149" t="s">
        <v>1141</v>
      </c>
      <c r="B469" s="149"/>
      <c r="C469" s="149"/>
      <c r="D469" s="149" t="s">
        <v>275</v>
      </c>
      <c r="E469" s="149"/>
      <c r="F469" s="151"/>
      <c r="G469" s="149"/>
      <c r="H469" s="149"/>
      <c r="I469" s="158">
        <v>178099.84</v>
      </c>
      <c r="J469" s="159">
        <v>3.6654329047162412E-2</v>
      </c>
    </row>
    <row r="470" spans="1:10" ht="54" customHeight="1" x14ac:dyDescent="0.2">
      <c r="A470" s="152" t="s">
        <v>1142</v>
      </c>
      <c r="B470" s="153" t="s">
        <v>286</v>
      </c>
      <c r="C470" s="152" t="s">
        <v>9</v>
      </c>
      <c r="D470" s="152" t="s">
        <v>301</v>
      </c>
      <c r="E470" s="104" t="s">
        <v>139</v>
      </c>
      <c r="F470" s="153">
        <v>408.84</v>
      </c>
      <c r="G470" s="156">
        <v>38.479999999999997</v>
      </c>
      <c r="H470" s="156">
        <v>48.33</v>
      </c>
      <c r="I470" s="156">
        <v>19759.240000000002</v>
      </c>
      <c r="J470" s="160">
        <v>4.0666049148716434E-3</v>
      </c>
    </row>
    <row r="471" spans="1:10" ht="30" customHeight="1" x14ac:dyDescent="0.2">
      <c r="A471" s="152" t="s">
        <v>1145</v>
      </c>
      <c r="B471" s="153" t="s">
        <v>72</v>
      </c>
      <c r="C471" s="152" t="s">
        <v>9</v>
      </c>
      <c r="D471" s="152" t="s">
        <v>73</v>
      </c>
      <c r="E471" s="104" t="s">
        <v>64</v>
      </c>
      <c r="F471" s="153">
        <v>1226.52</v>
      </c>
      <c r="G471" s="156">
        <v>77.540000000000006</v>
      </c>
      <c r="H471" s="156">
        <v>97.38</v>
      </c>
      <c r="I471" s="156">
        <v>119438.52</v>
      </c>
      <c r="J471" s="160">
        <v>2.4581374205535998E-2</v>
      </c>
    </row>
    <row r="472" spans="1:10" ht="39.75" customHeight="1" x14ac:dyDescent="0.2">
      <c r="A472" s="152" t="s">
        <v>1148</v>
      </c>
      <c r="B472" s="153" t="s">
        <v>370</v>
      </c>
      <c r="C472" s="152" t="s">
        <v>9</v>
      </c>
      <c r="D472" s="152" t="s">
        <v>304</v>
      </c>
      <c r="E472" s="104" t="s">
        <v>74</v>
      </c>
      <c r="F472" s="153">
        <v>28.14</v>
      </c>
      <c r="G472" s="156">
        <v>702.56</v>
      </c>
      <c r="H472" s="156">
        <v>882.35</v>
      </c>
      <c r="I472" s="156">
        <v>24829.33</v>
      </c>
      <c r="J472" s="160">
        <v>5.1100687785041307E-3</v>
      </c>
    </row>
    <row r="473" spans="1:10" ht="30" customHeight="1" x14ac:dyDescent="0.2">
      <c r="A473" s="152" t="s">
        <v>1151</v>
      </c>
      <c r="B473" s="153" t="s">
        <v>352</v>
      </c>
      <c r="C473" s="152" t="s">
        <v>10</v>
      </c>
      <c r="D473" s="152" t="s">
        <v>306</v>
      </c>
      <c r="E473" s="104" t="s">
        <v>307</v>
      </c>
      <c r="F473" s="153">
        <v>6</v>
      </c>
      <c r="G473" s="156">
        <v>468.83</v>
      </c>
      <c r="H473" s="156">
        <v>588.79999999999995</v>
      </c>
      <c r="I473" s="156">
        <v>3532.8</v>
      </c>
      <c r="J473" s="160">
        <v>7.2707765294912881E-4</v>
      </c>
    </row>
    <row r="474" spans="1:10" ht="30" customHeight="1" x14ac:dyDescent="0.2">
      <c r="A474" s="152" t="s">
        <v>1152</v>
      </c>
      <c r="B474" s="153" t="s">
        <v>361</v>
      </c>
      <c r="C474" s="152" t="s">
        <v>10</v>
      </c>
      <c r="D474" s="152" t="s">
        <v>309</v>
      </c>
      <c r="E474" s="104" t="s">
        <v>165</v>
      </c>
      <c r="F474" s="153">
        <v>90.81</v>
      </c>
      <c r="G474" s="156">
        <v>75.790000000000006</v>
      </c>
      <c r="H474" s="156">
        <v>95.18</v>
      </c>
      <c r="I474" s="156">
        <v>8643.2999999999993</v>
      </c>
      <c r="J474" s="160">
        <v>1.7788582081451553E-3</v>
      </c>
    </row>
    <row r="475" spans="1:10" ht="30" customHeight="1" x14ac:dyDescent="0.2">
      <c r="A475" s="152" t="s">
        <v>1155</v>
      </c>
      <c r="B475" s="153" t="s">
        <v>164</v>
      </c>
      <c r="C475" s="152" t="s">
        <v>10</v>
      </c>
      <c r="D475" s="152" t="s">
        <v>75</v>
      </c>
      <c r="E475" s="104" t="s">
        <v>165</v>
      </c>
      <c r="F475" s="153">
        <v>1226.52</v>
      </c>
      <c r="G475" s="156">
        <v>0.56000000000000005</v>
      </c>
      <c r="H475" s="156">
        <v>0.7</v>
      </c>
      <c r="I475" s="156">
        <v>858.56</v>
      </c>
      <c r="J475" s="160">
        <v>1.7669831004189424E-4</v>
      </c>
    </row>
    <row r="476" spans="1:10" ht="30" customHeight="1" x14ac:dyDescent="0.2">
      <c r="A476" s="152" t="s">
        <v>1655</v>
      </c>
      <c r="B476" s="153" t="s">
        <v>141</v>
      </c>
      <c r="C476" s="152" t="s">
        <v>10</v>
      </c>
      <c r="D476" s="152" t="s">
        <v>140</v>
      </c>
      <c r="E476" s="104" t="s">
        <v>139</v>
      </c>
      <c r="F476" s="153">
        <v>25.27</v>
      </c>
      <c r="G476" s="156">
        <v>32.71</v>
      </c>
      <c r="H476" s="156">
        <v>41.08</v>
      </c>
      <c r="I476" s="156">
        <v>1038.0899999999999</v>
      </c>
      <c r="J476" s="160">
        <v>2.1364697711445909E-4</v>
      </c>
    </row>
    <row r="477" spans="1:10" ht="30" customHeight="1" x14ac:dyDescent="0.2">
      <c r="A477" s="149" t="s">
        <v>1156</v>
      </c>
      <c r="B477" s="149"/>
      <c r="C477" s="149"/>
      <c r="D477" s="149" t="s">
        <v>277</v>
      </c>
      <c r="E477" s="149"/>
      <c r="F477" s="151"/>
      <c r="G477" s="149"/>
      <c r="H477" s="149"/>
      <c r="I477" s="158">
        <v>2030.89</v>
      </c>
      <c r="J477" s="159">
        <v>4.1797292079875909E-4</v>
      </c>
    </row>
    <row r="478" spans="1:10" ht="30" customHeight="1" x14ac:dyDescent="0.2">
      <c r="A478" s="152" t="s">
        <v>1157</v>
      </c>
      <c r="B478" s="153" t="s">
        <v>77</v>
      </c>
      <c r="C478" s="152" t="s">
        <v>9</v>
      </c>
      <c r="D478" s="152" t="s">
        <v>78</v>
      </c>
      <c r="E478" s="104" t="s">
        <v>139</v>
      </c>
      <c r="F478" s="153">
        <v>408.84</v>
      </c>
      <c r="G478" s="156">
        <v>1.33</v>
      </c>
      <c r="H478" s="156">
        <v>1.67</v>
      </c>
      <c r="I478" s="156">
        <v>682.76</v>
      </c>
      <c r="J478" s="160">
        <v>1.405173059124624E-4</v>
      </c>
    </row>
    <row r="479" spans="1:10" ht="30" customHeight="1" x14ac:dyDescent="0.2">
      <c r="A479" s="152" t="s">
        <v>1158</v>
      </c>
      <c r="B479" s="153" t="s">
        <v>79</v>
      </c>
      <c r="C479" s="152" t="s">
        <v>10</v>
      </c>
      <c r="D479" s="152" t="s">
        <v>80</v>
      </c>
      <c r="E479" s="104" t="s">
        <v>81</v>
      </c>
      <c r="F479" s="153">
        <v>2</v>
      </c>
      <c r="G479" s="156">
        <v>89.5</v>
      </c>
      <c r="H479" s="156">
        <v>112.4</v>
      </c>
      <c r="I479" s="156">
        <v>224.8</v>
      </c>
      <c r="J479" s="160">
        <v>4.6265584347532877E-5</v>
      </c>
    </row>
    <row r="480" spans="1:10" ht="30" customHeight="1" x14ac:dyDescent="0.2">
      <c r="A480" s="152" t="s">
        <v>1159</v>
      </c>
      <c r="B480" s="153" t="s">
        <v>82</v>
      </c>
      <c r="C480" s="152" t="s">
        <v>83</v>
      </c>
      <c r="D480" s="152" t="s">
        <v>315</v>
      </c>
      <c r="E480" s="104" t="s">
        <v>64</v>
      </c>
      <c r="F480" s="153">
        <v>1.02</v>
      </c>
      <c r="G480" s="156">
        <v>457.46</v>
      </c>
      <c r="H480" s="156">
        <v>574.52</v>
      </c>
      <c r="I480" s="156">
        <v>586.01</v>
      </c>
      <c r="J480" s="160">
        <v>1.2060540517570169E-4</v>
      </c>
    </row>
    <row r="481" spans="1:10" ht="30" customHeight="1" x14ac:dyDescent="0.2">
      <c r="A481" s="152" t="s">
        <v>1160</v>
      </c>
      <c r="B481" s="153" t="s">
        <v>84</v>
      </c>
      <c r="C481" s="152" t="s">
        <v>83</v>
      </c>
      <c r="D481" s="152" t="s">
        <v>318</v>
      </c>
      <c r="E481" s="104" t="s">
        <v>379</v>
      </c>
      <c r="F481" s="153">
        <v>4</v>
      </c>
      <c r="G481" s="156">
        <v>106.96</v>
      </c>
      <c r="H481" s="156">
        <v>134.33000000000001</v>
      </c>
      <c r="I481" s="156">
        <v>537.32000000000005</v>
      </c>
      <c r="J481" s="160">
        <v>1.1058462536306213E-4</v>
      </c>
    </row>
    <row r="482" spans="1:10" ht="30" customHeight="1" x14ac:dyDescent="0.2">
      <c r="A482" s="149" t="s">
        <v>1162</v>
      </c>
      <c r="B482" s="149"/>
      <c r="C482" s="149"/>
      <c r="D482" s="149" t="s">
        <v>1198</v>
      </c>
      <c r="E482" s="149"/>
      <c r="F482" s="151"/>
      <c r="G482" s="149"/>
      <c r="H482" s="149"/>
      <c r="I482" s="158">
        <v>115375.87</v>
      </c>
      <c r="J482" s="159">
        <v>2.3745249311187669E-2</v>
      </c>
    </row>
    <row r="483" spans="1:10" ht="30" customHeight="1" x14ac:dyDescent="0.2">
      <c r="A483" s="149" t="s">
        <v>1164</v>
      </c>
      <c r="B483" s="149"/>
      <c r="C483" s="149"/>
      <c r="D483" s="149" t="s">
        <v>279</v>
      </c>
      <c r="E483" s="149"/>
      <c r="F483" s="151"/>
      <c r="G483" s="149"/>
      <c r="H483" s="149"/>
      <c r="I483" s="158">
        <v>66.23</v>
      </c>
      <c r="J483" s="159">
        <v>1.3630647915200634E-5</v>
      </c>
    </row>
    <row r="484" spans="1:10" ht="30" customHeight="1" x14ac:dyDescent="0.2">
      <c r="A484" s="152" t="s">
        <v>1165</v>
      </c>
      <c r="B484" s="153" t="s">
        <v>1440</v>
      </c>
      <c r="C484" s="152" t="s">
        <v>10</v>
      </c>
      <c r="D484" s="152" t="s">
        <v>391</v>
      </c>
      <c r="E484" s="104" t="s">
        <v>139</v>
      </c>
      <c r="F484" s="153">
        <v>132.44999999999999</v>
      </c>
      <c r="G484" s="156">
        <v>0.4</v>
      </c>
      <c r="H484" s="156">
        <v>0.5</v>
      </c>
      <c r="I484" s="156">
        <v>66.23</v>
      </c>
      <c r="J484" s="160">
        <v>1.3630647915200634E-5</v>
      </c>
    </row>
    <row r="485" spans="1:10" ht="30" customHeight="1" x14ac:dyDescent="0.2">
      <c r="A485" s="149" t="s">
        <v>1168</v>
      </c>
      <c r="B485" s="149"/>
      <c r="C485" s="149"/>
      <c r="D485" s="149" t="s">
        <v>274</v>
      </c>
      <c r="E485" s="149"/>
      <c r="F485" s="151"/>
      <c r="G485" s="149"/>
      <c r="H485" s="149"/>
      <c r="I485" s="158">
        <v>154.75</v>
      </c>
      <c r="J485" s="159">
        <v>3.1848750790839469E-5</v>
      </c>
    </row>
    <row r="486" spans="1:10" ht="30" customHeight="1" x14ac:dyDescent="0.2">
      <c r="A486" s="152" t="s">
        <v>1169</v>
      </c>
      <c r="B486" s="153" t="s">
        <v>68</v>
      </c>
      <c r="C486" s="152" t="s">
        <v>9</v>
      </c>
      <c r="D486" s="152" t="s">
        <v>69</v>
      </c>
      <c r="E486" s="104" t="s">
        <v>64</v>
      </c>
      <c r="F486" s="153">
        <v>1105.3800000000001</v>
      </c>
      <c r="G486" s="156">
        <v>0.11</v>
      </c>
      <c r="H486" s="156">
        <v>0.14000000000000001</v>
      </c>
      <c r="I486" s="156">
        <v>154.75</v>
      </c>
      <c r="J486" s="160">
        <v>3.1848750790839469E-5</v>
      </c>
    </row>
    <row r="487" spans="1:10" ht="30" customHeight="1" x14ac:dyDescent="0.2">
      <c r="A487" s="149" t="s">
        <v>1174</v>
      </c>
      <c r="B487" s="149"/>
      <c r="C487" s="149"/>
      <c r="D487" s="149" t="s">
        <v>275</v>
      </c>
      <c r="E487" s="149"/>
      <c r="F487" s="151"/>
      <c r="G487" s="149"/>
      <c r="H487" s="149"/>
      <c r="I487" s="158">
        <v>114229.07</v>
      </c>
      <c r="J487" s="159">
        <v>2.3509228972532194E-2</v>
      </c>
    </row>
    <row r="488" spans="1:10" ht="55.5" customHeight="1" x14ac:dyDescent="0.2">
      <c r="A488" s="152" t="s">
        <v>1175</v>
      </c>
      <c r="B488" s="153" t="s">
        <v>286</v>
      </c>
      <c r="C488" s="152" t="s">
        <v>9</v>
      </c>
      <c r="D488" s="152" t="s">
        <v>301</v>
      </c>
      <c r="E488" s="104" t="s">
        <v>139</v>
      </c>
      <c r="F488" s="153">
        <v>258.89999999999998</v>
      </c>
      <c r="G488" s="156">
        <v>38.479999999999997</v>
      </c>
      <c r="H488" s="156">
        <v>48.33</v>
      </c>
      <c r="I488" s="156">
        <v>12512.64</v>
      </c>
      <c r="J488" s="160">
        <v>2.5751984044942782E-3</v>
      </c>
    </row>
    <row r="489" spans="1:10" ht="30" customHeight="1" x14ac:dyDescent="0.2">
      <c r="A489" s="152" t="s">
        <v>1178</v>
      </c>
      <c r="B489" s="153" t="s">
        <v>72</v>
      </c>
      <c r="C489" s="152" t="s">
        <v>9</v>
      </c>
      <c r="D489" s="152" t="s">
        <v>73</v>
      </c>
      <c r="E489" s="104" t="s">
        <v>64</v>
      </c>
      <c r="F489" s="153">
        <v>794.7</v>
      </c>
      <c r="G489" s="156">
        <v>77.540000000000006</v>
      </c>
      <c r="H489" s="156">
        <v>97.38</v>
      </c>
      <c r="I489" s="156">
        <v>77387.89</v>
      </c>
      <c r="J489" s="160">
        <v>1.5927028257440374E-2</v>
      </c>
    </row>
    <row r="490" spans="1:10" ht="39" customHeight="1" x14ac:dyDescent="0.2">
      <c r="A490" s="152" t="s">
        <v>1181</v>
      </c>
      <c r="B490" s="153" t="s">
        <v>370</v>
      </c>
      <c r="C490" s="152" t="s">
        <v>9</v>
      </c>
      <c r="D490" s="152" t="s">
        <v>304</v>
      </c>
      <c r="E490" s="104" t="s">
        <v>74</v>
      </c>
      <c r="F490" s="153">
        <v>17.670000000000002</v>
      </c>
      <c r="G490" s="156">
        <v>702.56</v>
      </c>
      <c r="H490" s="156">
        <v>882.35</v>
      </c>
      <c r="I490" s="156">
        <v>15591.12</v>
      </c>
      <c r="J490" s="160">
        <v>3.2087734761232509E-3</v>
      </c>
    </row>
    <row r="491" spans="1:10" ht="30" customHeight="1" x14ac:dyDescent="0.2">
      <c r="A491" s="152" t="s">
        <v>1184</v>
      </c>
      <c r="B491" s="153" t="s">
        <v>352</v>
      </c>
      <c r="C491" s="152" t="s">
        <v>10</v>
      </c>
      <c r="D491" s="152" t="s">
        <v>306</v>
      </c>
      <c r="E491" s="104" t="s">
        <v>307</v>
      </c>
      <c r="F491" s="153">
        <v>4</v>
      </c>
      <c r="G491" s="156">
        <v>468.83</v>
      </c>
      <c r="H491" s="156">
        <v>588.79999999999995</v>
      </c>
      <c r="I491" s="156">
        <v>2355.1999999999998</v>
      </c>
      <c r="J491" s="160">
        <v>4.8471843529941921E-4</v>
      </c>
    </row>
    <row r="492" spans="1:10" ht="30" customHeight="1" x14ac:dyDescent="0.2">
      <c r="A492" s="152" t="s">
        <v>1185</v>
      </c>
      <c r="B492" s="153" t="s">
        <v>361</v>
      </c>
      <c r="C492" s="152" t="s">
        <v>10</v>
      </c>
      <c r="D492" s="152" t="s">
        <v>309</v>
      </c>
      <c r="E492" s="104" t="s">
        <v>165</v>
      </c>
      <c r="F492" s="153">
        <v>58.62</v>
      </c>
      <c r="G492" s="156">
        <v>75.790000000000006</v>
      </c>
      <c r="H492" s="156">
        <v>95.18</v>
      </c>
      <c r="I492" s="156">
        <v>5579.45</v>
      </c>
      <c r="J492" s="160">
        <v>1.1482941040384445E-3</v>
      </c>
    </row>
    <row r="493" spans="1:10" ht="30" customHeight="1" x14ac:dyDescent="0.2">
      <c r="A493" s="152" t="s">
        <v>1188</v>
      </c>
      <c r="B493" s="153" t="s">
        <v>164</v>
      </c>
      <c r="C493" s="152" t="s">
        <v>10</v>
      </c>
      <c r="D493" s="152" t="s">
        <v>75</v>
      </c>
      <c r="E493" s="104" t="s">
        <v>165</v>
      </c>
      <c r="F493" s="153">
        <v>794.7</v>
      </c>
      <c r="G493" s="156">
        <v>0.56000000000000005</v>
      </c>
      <c r="H493" s="156">
        <v>0.7</v>
      </c>
      <c r="I493" s="156">
        <v>556.29</v>
      </c>
      <c r="J493" s="160">
        <v>1.1448879856178409E-4</v>
      </c>
    </row>
    <row r="494" spans="1:10" ht="30" customHeight="1" x14ac:dyDescent="0.2">
      <c r="A494" s="152" t="s">
        <v>1189</v>
      </c>
      <c r="B494" s="153" t="s">
        <v>141</v>
      </c>
      <c r="C494" s="152" t="s">
        <v>10</v>
      </c>
      <c r="D494" s="152" t="s">
        <v>140</v>
      </c>
      <c r="E494" s="104" t="s">
        <v>139</v>
      </c>
      <c r="F494" s="153">
        <v>6</v>
      </c>
      <c r="G494" s="156">
        <v>32.71</v>
      </c>
      <c r="H494" s="156">
        <v>41.08</v>
      </c>
      <c r="I494" s="156">
        <v>246.48</v>
      </c>
      <c r="J494" s="160">
        <v>5.07274965746437E-5</v>
      </c>
    </row>
    <row r="495" spans="1:10" ht="30" customHeight="1" x14ac:dyDescent="0.2">
      <c r="A495" s="149" t="s">
        <v>1191</v>
      </c>
      <c r="B495" s="149"/>
      <c r="C495" s="149"/>
      <c r="D495" s="149" t="s">
        <v>277</v>
      </c>
      <c r="E495" s="149"/>
      <c r="F495" s="151"/>
      <c r="G495" s="149"/>
      <c r="H495" s="149"/>
      <c r="I495" s="158">
        <v>925.82</v>
      </c>
      <c r="J495" s="159">
        <v>1.9054093994943456E-4</v>
      </c>
    </row>
    <row r="496" spans="1:10" ht="30" customHeight="1" x14ac:dyDescent="0.2">
      <c r="A496" s="152" t="s">
        <v>1192</v>
      </c>
      <c r="B496" s="153" t="s">
        <v>77</v>
      </c>
      <c r="C496" s="152" t="s">
        <v>9</v>
      </c>
      <c r="D496" s="152" t="s">
        <v>78</v>
      </c>
      <c r="E496" s="104" t="s">
        <v>139</v>
      </c>
      <c r="F496" s="153">
        <v>258.89999999999998</v>
      </c>
      <c r="G496" s="156">
        <v>1.33</v>
      </c>
      <c r="H496" s="156">
        <v>1.67</v>
      </c>
      <c r="I496" s="156">
        <v>432.36</v>
      </c>
      <c r="J496" s="160">
        <v>8.8983042920370611E-5</v>
      </c>
    </row>
    <row r="497" spans="1:10" ht="30" customHeight="1" x14ac:dyDescent="0.2">
      <c r="A497" s="152" t="s">
        <v>1193</v>
      </c>
      <c r="B497" s="153" t="s">
        <v>79</v>
      </c>
      <c r="C497" s="152" t="s">
        <v>10</v>
      </c>
      <c r="D497" s="152" t="s">
        <v>80</v>
      </c>
      <c r="E497" s="104" t="s">
        <v>81</v>
      </c>
      <c r="F497" s="153">
        <v>2</v>
      </c>
      <c r="G497" s="156">
        <v>89.5</v>
      </c>
      <c r="H497" s="156">
        <v>112.4</v>
      </c>
      <c r="I497" s="156">
        <v>224.8</v>
      </c>
      <c r="J497" s="160">
        <v>4.6265584347532877E-5</v>
      </c>
    </row>
    <row r="498" spans="1:10" ht="30" customHeight="1" x14ac:dyDescent="0.2">
      <c r="A498" s="152" t="s">
        <v>1194</v>
      </c>
      <c r="B498" s="153" t="s">
        <v>84</v>
      </c>
      <c r="C498" s="152" t="s">
        <v>83</v>
      </c>
      <c r="D498" s="152" t="s">
        <v>318</v>
      </c>
      <c r="E498" s="104" t="s">
        <v>379</v>
      </c>
      <c r="F498" s="153">
        <v>2</v>
      </c>
      <c r="G498" s="156">
        <v>106.96</v>
      </c>
      <c r="H498" s="156">
        <v>134.33000000000001</v>
      </c>
      <c r="I498" s="156">
        <v>268.66000000000003</v>
      </c>
      <c r="J498" s="160">
        <v>5.5292312681531063E-5</v>
      </c>
    </row>
    <row r="499" spans="1:10" ht="30" customHeight="1" x14ac:dyDescent="0.2">
      <c r="A499" s="149" t="s">
        <v>1197</v>
      </c>
      <c r="B499" s="149"/>
      <c r="C499" s="149"/>
      <c r="D499" s="149" t="s">
        <v>1228</v>
      </c>
      <c r="E499" s="149"/>
      <c r="F499" s="151"/>
      <c r="G499" s="149"/>
      <c r="H499" s="149"/>
      <c r="I499" s="158">
        <v>220841.98</v>
      </c>
      <c r="J499" s="159">
        <v>4.5450993119066585E-2</v>
      </c>
    </row>
    <row r="500" spans="1:10" ht="30" customHeight="1" x14ac:dyDescent="0.2">
      <c r="A500" s="149" t="s">
        <v>1199</v>
      </c>
      <c r="B500" s="149"/>
      <c r="C500" s="149"/>
      <c r="D500" s="149" t="s">
        <v>279</v>
      </c>
      <c r="E500" s="149"/>
      <c r="F500" s="151"/>
      <c r="G500" s="149"/>
      <c r="H500" s="149"/>
      <c r="I500" s="158">
        <v>125.55</v>
      </c>
      <c r="J500" s="159">
        <v>2.5839164211889469E-5</v>
      </c>
    </row>
    <row r="501" spans="1:10" ht="30" customHeight="1" x14ac:dyDescent="0.2">
      <c r="A501" s="152" t="s">
        <v>1200</v>
      </c>
      <c r="B501" s="153" t="s">
        <v>1440</v>
      </c>
      <c r="C501" s="152" t="s">
        <v>10</v>
      </c>
      <c r="D501" s="152" t="s">
        <v>391</v>
      </c>
      <c r="E501" s="104" t="s">
        <v>139</v>
      </c>
      <c r="F501" s="153">
        <v>251.09</v>
      </c>
      <c r="G501" s="156">
        <v>0.4</v>
      </c>
      <c r="H501" s="156">
        <v>0.5</v>
      </c>
      <c r="I501" s="156">
        <v>125.55</v>
      </c>
      <c r="J501" s="160">
        <v>2.5839164211889469E-5</v>
      </c>
    </row>
    <row r="502" spans="1:10" ht="30" customHeight="1" x14ac:dyDescent="0.2">
      <c r="A502" s="149" t="s">
        <v>1203</v>
      </c>
      <c r="B502" s="149"/>
      <c r="C502" s="149"/>
      <c r="D502" s="149" t="s">
        <v>274</v>
      </c>
      <c r="E502" s="149"/>
      <c r="F502" s="151"/>
      <c r="G502" s="149"/>
      <c r="H502" s="149"/>
      <c r="I502" s="158">
        <v>607.79999999999995</v>
      </c>
      <c r="J502" s="159">
        <v>1.2508995625636337E-4</v>
      </c>
    </row>
    <row r="503" spans="1:10" ht="30" customHeight="1" x14ac:dyDescent="0.2">
      <c r="A503" s="152" t="s">
        <v>1204</v>
      </c>
      <c r="B503" s="153" t="s">
        <v>68</v>
      </c>
      <c r="C503" s="152" t="s">
        <v>9</v>
      </c>
      <c r="D503" s="152" t="s">
        <v>69</v>
      </c>
      <c r="E503" s="104" t="s">
        <v>64</v>
      </c>
      <c r="F503" s="153">
        <v>2101.9499999999998</v>
      </c>
      <c r="G503" s="156">
        <v>0.11</v>
      </c>
      <c r="H503" s="156">
        <v>0.14000000000000001</v>
      </c>
      <c r="I503" s="156">
        <v>294.27</v>
      </c>
      <c r="J503" s="160">
        <v>6.0563049403685498E-5</v>
      </c>
    </row>
    <row r="504" spans="1:10" ht="30" customHeight="1" x14ac:dyDescent="0.2">
      <c r="A504" s="152" t="s">
        <v>1656</v>
      </c>
      <c r="B504" s="153" t="s">
        <v>384</v>
      </c>
      <c r="C504" s="152" t="s">
        <v>9</v>
      </c>
      <c r="D504" s="152" t="s">
        <v>380</v>
      </c>
      <c r="E504" s="104" t="s">
        <v>74</v>
      </c>
      <c r="F504" s="153">
        <v>1.55</v>
      </c>
      <c r="G504" s="156">
        <v>161.06</v>
      </c>
      <c r="H504" s="156">
        <v>202.28</v>
      </c>
      <c r="I504" s="156">
        <v>313.52999999999997</v>
      </c>
      <c r="J504" s="160">
        <v>6.4526906852677856E-5</v>
      </c>
    </row>
    <row r="505" spans="1:10" ht="30" customHeight="1" x14ac:dyDescent="0.2">
      <c r="A505" s="149" t="s">
        <v>1207</v>
      </c>
      <c r="B505" s="149"/>
      <c r="C505" s="149"/>
      <c r="D505" s="149" t="s">
        <v>275</v>
      </c>
      <c r="E505" s="149"/>
      <c r="F505" s="151"/>
      <c r="G505" s="149"/>
      <c r="H505" s="149"/>
      <c r="I505" s="158">
        <v>217458.58</v>
      </c>
      <c r="J505" s="159">
        <v>4.4754663145394689E-2</v>
      </c>
    </row>
    <row r="506" spans="1:10" ht="53.25" customHeight="1" x14ac:dyDescent="0.2">
      <c r="A506" s="152" t="s">
        <v>1208</v>
      </c>
      <c r="B506" s="153" t="s">
        <v>286</v>
      </c>
      <c r="C506" s="152" t="s">
        <v>9</v>
      </c>
      <c r="D506" s="152" t="s">
        <v>301</v>
      </c>
      <c r="E506" s="104" t="s">
        <v>139</v>
      </c>
      <c r="F506" s="153">
        <v>496.18</v>
      </c>
      <c r="G506" s="156">
        <v>38.479999999999997</v>
      </c>
      <c r="H506" s="156">
        <v>48.33</v>
      </c>
      <c r="I506" s="156">
        <v>23980.38</v>
      </c>
      <c r="J506" s="160">
        <v>4.9353482810315409E-3</v>
      </c>
    </row>
    <row r="507" spans="1:10" ht="30" customHeight="1" x14ac:dyDescent="0.2">
      <c r="A507" s="152" t="s">
        <v>1211</v>
      </c>
      <c r="B507" s="153" t="s">
        <v>72</v>
      </c>
      <c r="C507" s="152" t="s">
        <v>9</v>
      </c>
      <c r="D507" s="152" t="s">
        <v>73</v>
      </c>
      <c r="E507" s="104" t="s">
        <v>64</v>
      </c>
      <c r="F507" s="153">
        <v>1506.54</v>
      </c>
      <c r="G507" s="156">
        <v>77.540000000000006</v>
      </c>
      <c r="H507" s="156">
        <v>97.38</v>
      </c>
      <c r="I507" s="156">
        <v>146706.87</v>
      </c>
      <c r="J507" s="160">
        <v>3.0193412225745286E-2</v>
      </c>
    </row>
    <row r="508" spans="1:10" ht="41.25" customHeight="1" x14ac:dyDescent="0.2">
      <c r="A508" s="152" t="s">
        <v>1214</v>
      </c>
      <c r="B508" s="153" t="s">
        <v>370</v>
      </c>
      <c r="C508" s="152" t="s">
        <v>9</v>
      </c>
      <c r="D508" s="152" t="s">
        <v>304</v>
      </c>
      <c r="E508" s="104" t="s">
        <v>74</v>
      </c>
      <c r="F508" s="153">
        <v>34.82</v>
      </c>
      <c r="G508" s="156">
        <v>702.56</v>
      </c>
      <c r="H508" s="156">
        <v>882.35</v>
      </c>
      <c r="I508" s="156">
        <v>30723.43</v>
      </c>
      <c r="J508" s="160">
        <v>6.3231202940859524E-3</v>
      </c>
    </row>
    <row r="509" spans="1:10" ht="30" customHeight="1" x14ac:dyDescent="0.2">
      <c r="A509" s="152" t="s">
        <v>1217</v>
      </c>
      <c r="B509" s="153" t="s">
        <v>352</v>
      </c>
      <c r="C509" s="152" t="s">
        <v>10</v>
      </c>
      <c r="D509" s="152" t="s">
        <v>306</v>
      </c>
      <c r="E509" s="104" t="s">
        <v>307</v>
      </c>
      <c r="F509" s="153">
        <v>6</v>
      </c>
      <c r="G509" s="156">
        <v>468.83</v>
      </c>
      <c r="H509" s="156">
        <v>588.79999999999995</v>
      </c>
      <c r="I509" s="156">
        <v>3532.8</v>
      </c>
      <c r="J509" s="160">
        <v>7.2707765294912881E-4</v>
      </c>
    </row>
    <row r="510" spans="1:10" ht="30" customHeight="1" x14ac:dyDescent="0.2">
      <c r="A510" s="152" t="s">
        <v>1218</v>
      </c>
      <c r="B510" s="153" t="s">
        <v>361</v>
      </c>
      <c r="C510" s="152" t="s">
        <v>10</v>
      </c>
      <c r="D510" s="152" t="s">
        <v>309</v>
      </c>
      <c r="E510" s="104" t="s">
        <v>165</v>
      </c>
      <c r="F510" s="153">
        <v>112.64</v>
      </c>
      <c r="G510" s="156">
        <v>75.790000000000006</v>
      </c>
      <c r="H510" s="156">
        <v>95.18</v>
      </c>
      <c r="I510" s="156">
        <v>10721.08</v>
      </c>
      <c r="J510" s="160">
        <v>2.2064814547893582E-3</v>
      </c>
    </row>
    <row r="511" spans="1:10" ht="30" customHeight="1" x14ac:dyDescent="0.2">
      <c r="A511" s="152" t="s">
        <v>1221</v>
      </c>
      <c r="B511" s="153" t="s">
        <v>164</v>
      </c>
      <c r="C511" s="152" t="s">
        <v>10</v>
      </c>
      <c r="D511" s="152" t="s">
        <v>75</v>
      </c>
      <c r="E511" s="104" t="s">
        <v>165</v>
      </c>
      <c r="F511" s="153">
        <v>1506.54</v>
      </c>
      <c r="G511" s="156">
        <v>0.56000000000000005</v>
      </c>
      <c r="H511" s="156">
        <v>0.7</v>
      </c>
      <c r="I511" s="156">
        <v>1054.58</v>
      </c>
      <c r="J511" s="160">
        <v>2.1704074706948941E-4</v>
      </c>
    </row>
    <row r="512" spans="1:10" ht="30" customHeight="1" x14ac:dyDescent="0.2">
      <c r="A512" s="152" t="s">
        <v>1222</v>
      </c>
      <c r="B512" s="153" t="s">
        <v>141</v>
      </c>
      <c r="C512" s="152" t="s">
        <v>10</v>
      </c>
      <c r="D512" s="152" t="s">
        <v>140</v>
      </c>
      <c r="E512" s="104" t="s">
        <v>139</v>
      </c>
      <c r="F512" s="153">
        <v>18</v>
      </c>
      <c r="G512" s="156">
        <v>32.71</v>
      </c>
      <c r="H512" s="156">
        <v>41.08</v>
      </c>
      <c r="I512" s="156">
        <v>739.44</v>
      </c>
      <c r="J512" s="160">
        <v>1.5218248972393109E-4</v>
      </c>
    </row>
    <row r="513" spans="1:10" ht="30" customHeight="1" x14ac:dyDescent="0.2">
      <c r="A513" s="149" t="s">
        <v>1223</v>
      </c>
      <c r="B513" s="149"/>
      <c r="C513" s="149"/>
      <c r="D513" s="149" t="s">
        <v>277</v>
      </c>
      <c r="E513" s="149"/>
      <c r="F513" s="151"/>
      <c r="G513" s="149"/>
      <c r="H513" s="149"/>
      <c r="I513" s="158">
        <v>2650.05</v>
      </c>
      <c r="J513" s="159">
        <v>5.4540085320364546E-4</v>
      </c>
    </row>
    <row r="514" spans="1:10" ht="30" customHeight="1" x14ac:dyDescent="0.2">
      <c r="A514" s="152" t="s">
        <v>1224</v>
      </c>
      <c r="B514" s="153" t="s">
        <v>77</v>
      </c>
      <c r="C514" s="152" t="s">
        <v>9</v>
      </c>
      <c r="D514" s="152" t="s">
        <v>78</v>
      </c>
      <c r="E514" s="104" t="s">
        <v>139</v>
      </c>
      <c r="F514" s="153">
        <v>496.18</v>
      </c>
      <c r="G514" s="156">
        <v>1.33</v>
      </c>
      <c r="H514" s="156">
        <v>1.67</v>
      </c>
      <c r="I514" s="156">
        <v>828.62</v>
      </c>
      <c r="J514" s="160">
        <v>1.7053642572087497E-4</v>
      </c>
    </row>
    <row r="515" spans="1:10" ht="30" customHeight="1" x14ac:dyDescent="0.2">
      <c r="A515" s="152" t="s">
        <v>1225</v>
      </c>
      <c r="B515" s="153" t="s">
        <v>79</v>
      </c>
      <c r="C515" s="152" t="s">
        <v>10</v>
      </c>
      <c r="D515" s="152" t="s">
        <v>80</v>
      </c>
      <c r="E515" s="104" t="s">
        <v>81</v>
      </c>
      <c r="F515" s="153">
        <v>2</v>
      </c>
      <c r="G515" s="156">
        <v>89.5</v>
      </c>
      <c r="H515" s="156">
        <v>112.4</v>
      </c>
      <c r="I515" s="156">
        <v>224.8</v>
      </c>
      <c r="J515" s="160">
        <v>4.6265584347532877E-5</v>
      </c>
    </row>
    <row r="516" spans="1:10" ht="30" customHeight="1" x14ac:dyDescent="0.2">
      <c r="A516" s="152" t="s">
        <v>1226</v>
      </c>
      <c r="B516" s="153" t="s">
        <v>82</v>
      </c>
      <c r="C516" s="152" t="s">
        <v>83</v>
      </c>
      <c r="D516" s="152" t="s">
        <v>315</v>
      </c>
      <c r="E516" s="104" t="s">
        <v>64</v>
      </c>
      <c r="F516" s="153">
        <v>1.61</v>
      </c>
      <c r="G516" s="156">
        <v>457.46</v>
      </c>
      <c r="H516" s="156">
        <v>574.52</v>
      </c>
      <c r="I516" s="156">
        <v>924.98</v>
      </c>
      <c r="J516" s="160">
        <v>1.9036806143140996E-4</v>
      </c>
    </row>
    <row r="517" spans="1:10" ht="30" customHeight="1" x14ac:dyDescent="0.2">
      <c r="A517" s="152" t="s">
        <v>1657</v>
      </c>
      <c r="B517" s="153" t="s">
        <v>84</v>
      </c>
      <c r="C517" s="152" t="s">
        <v>83</v>
      </c>
      <c r="D517" s="152" t="s">
        <v>318</v>
      </c>
      <c r="E517" s="104" t="s">
        <v>379</v>
      </c>
      <c r="F517" s="153">
        <v>5</v>
      </c>
      <c r="G517" s="156">
        <v>106.96</v>
      </c>
      <c r="H517" s="156">
        <v>134.33000000000001</v>
      </c>
      <c r="I517" s="156">
        <v>671.65</v>
      </c>
      <c r="J517" s="160">
        <v>1.3823078170382765E-4</v>
      </c>
    </row>
    <row r="518" spans="1:10" ht="30" customHeight="1" x14ac:dyDescent="0.2">
      <c r="A518" s="149" t="s">
        <v>1227</v>
      </c>
      <c r="B518" s="149"/>
      <c r="C518" s="149"/>
      <c r="D518" s="149" t="s">
        <v>1264</v>
      </c>
      <c r="E518" s="149"/>
      <c r="F518" s="151"/>
      <c r="G518" s="149"/>
      <c r="H518" s="149"/>
      <c r="I518" s="158">
        <v>113970.92</v>
      </c>
      <c r="J518" s="159">
        <v>2.3456099699403567E-2</v>
      </c>
    </row>
    <row r="519" spans="1:10" ht="30" customHeight="1" x14ac:dyDescent="0.2">
      <c r="A519" s="149" t="s">
        <v>1229</v>
      </c>
      <c r="B519" s="149"/>
      <c r="C519" s="149"/>
      <c r="D519" s="149" t="s">
        <v>279</v>
      </c>
      <c r="E519" s="149"/>
      <c r="F519" s="151"/>
      <c r="G519" s="149"/>
      <c r="H519" s="149"/>
      <c r="I519" s="158">
        <v>69.819999999999993</v>
      </c>
      <c r="J519" s="159">
        <v>1.43694977719962E-5</v>
      </c>
    </row>
    <row r="520" spans="1:10" ht="30" customHeight="1" x14ac:dyDescent="0.2">
      <c r="A520" s="152" t="s">
        <v>1521</v>
      </c>
      <c r="B520" s="153" t="s">
        <v>1440</v>
      </c>
      <c r="C520" s="152" t="s">
        <v>10</v>
      </c>
      <c r="D520" s="152" t="s">
        <v>391</v>
      </c>
      <c r="E520" s="104" t="s">
        <v>139</v>
      </c>
      <c r="F520" s="153">
        <v>139.63999999999999</v>
      </c>
      <c r="G520" s="156">
        <v>0.4</v>
      </c>
      <c r="H520" s="156">
        <v>0.5</v>
      </c>
      <c r="I520" s="156">
        <v>69.819999999999993</v>
      </c>
      <c r="J520" s="160">
        <v>1.43694977719962E-5</v>
      </c>
    </row>
    <row r="521" spans="1:10" ht="30" customHeight="1" x14ac:dyDescent="0.2">
      <c r="A521" s="149" t="s">
        <v>1232</v>
      </c>
      <c r="B521" s="149"/>
      <c r="C521" s="149"/>
      <c r="D521" s="149" t="s">
        <v>274</v>
      </c>
      <c r="E521" s="149"/>
      <c r="F521" s="151"/>
      <c r="G521" s="149"/>
      <c r="H521" s="149"/>
      <c r="I521" s="158">
        <v>1047.71</v>
      </c>
      <c r="J521" s="159">
        <v>2.1562684776135974E-4</v>
      </c>
    </row>
    <row r="522" spans="1:10" ht="30" customHeight="1" x14ac:dyDescent="0.2">
      <c r="A522" s="152" t="s">
        <v>1233</v>
      </c>
      <c r="B522" s="153" t="s">
        <v>68</v>
      </c>
      <c r="C522" s="152" t="s">
        <v>9</v>
      </c>
      <c r="D522" s="152" t="s">
        <v>69</v>
      </c>
      <c r="E522" s="104" t="s">
        <v>64</v>
      </c>
      <c r="F522" s="153">
        <v>1068.53</v>
      </c>
      <c r="G522" s="156">
        <v>0.11</v>
      </c>
      <c r="H522" s="156">
        <v>0.14000000000000001</v>
      </c>
      <c r="I522" s="156">
        <v>149.59</v>
      </c>
      <c r="J522" s="160">
        <v>3.0786782751545567E-5</v>
      </c>
    </row>
    <row r="523" spans="1:10" ht="30" customHeight="1" x14ac:dyDescent="0.2">
      <c r="A523" s="152" t="s">
        <v>1236</v>
      </c>
      <c r="B523" s="153" t="s">
        <v>384</v>
      </c>
      <c r="C523" s="152" t="s">
        <v>9</v>
      </c>
      <c r="D523" s="152" t="s">
        <v>380</v>
      </c>
      <c r="E523" s="104" t="s">
        <v>74</v>
      </c>
      <c r="F523" s="153">
        <v>4.4400000000000004</v>
      </c>
      <c r="G523" s="156">
        <v>161.06</v>
      </c>
      <c r="H523" s="156">
        <v>202.28</v>
      </c>
      <c r="I523" s="156">
        <v>898.12</v>
      </c>
      <c r="J523" s="160">
        <v>1.8484006500981418E-4</v>
      </c>
    </row>
    <row r="524" spans="1:10" ht="30" customHeight="1" x14ac:dyDescent="0.2">
      <c r="A524" s="149" t="s">
        <v>1239</v>
      </c>
      <c r="B524" s="149"/>
      <c r="C524" s="149"/>
      <c r="D524" s="149" t="s">
        <v>275</v>
      </c>
      <c r="E524" s="149"/>
      <c r="F524" s="151"/>
      <c r="G524" s="149"/>
      <c r="H524" s="149"/>
      <c r="I524" s="158">
        <v>111285.59</v>
      </c>
      <c r="J524" s="159">
        <v>2.2903437948442889E-2</v>
      </c>
    </row>
    <row r="525" spans="1:10" ht="54.75" customHeight="1" x14ac:dyDescent="0.2">
      <c r="A525" s="152" t="s">
        <v>1240</v>
      </c>
      <c r="B525" s="153" t="s">
        <v>286</v>
      </c>
      <c r="C525" s="152" t="s">
        <v>9</v>
      </c>
      <c r="D525" s="152" t="s">
        <v>301</v>
      </c>
      <c r="E525" s="104" t="s">
        <v>139</v>
      </c>
      <c r="F525" s="153">
        <v>279.27999999999997</v>
      </c>
      <c r="G525" s="156">
        <v>38.479999999999997</v>
      </c>
      <c r="H525" s="156">
        <v>48.33</v>
      </c>
      <c r="I525" s="156">
        <v>13497.6</v>
      </c>
      <c r="J525" s="160">
        <v>2.7779108153436821E-3</v>
      </c>
    </row>
    <row r="526" spans="1:10" ht="30" customHeight="1" x14ac:dyDescent="0.2">
      <c r="A526" s="152" t="s">
        <v>1243</v>
      </c>
      <c r="B526" s="153" t="s">
        <v>72</v>
      </c>
      <c r="C526" s="152" t="s">
        <v>9</v>
      </c>
      <c r="D526" s="152" t="s">
        <v>73</v>
      </c>
      <c r="E526" s="104" t="s">
        <v>64</v>
      </c>
      <c r="F526" s="153">
        <v>733.4</v>
      </c>
      <c r="G526" s="156">
        <v>77.540000000000006</v>
      </c>
      <c r="H526" s="156">
        <v>97.38</v>
      </c>
      <c r="I526" s="156">
        <v>71418.490000000005</v>
      </c>
      <c r="J526" s="160">
        <v>1.4698479417564206E-2</v>
      </c>
    </row>
    <row r="527" spans="1:10" ht="40.5" customHeight="1" x14ac:dyDescent="0.2">
      <c r="A527" s="152" t="s">
        <v>1246</v>
      </c>
      <c r="B527" s="153" t="s">
        <v>370</v>
      </c>
      <c r="C527" s="152" t="s">
        <v>9</v>
      </c>
      <c r="D527" s="152" t="s">
        <v>304</v>
      </c>
      <c r="E527" s="104" t="s">
        <v>74</v>
      </c>
      <c r="F527" s="153">
        <v>19.27</v>
      </c>
      <c r="G527" s="156">
        <v>702.56</v>
      </c>
      <c r="H527" s="156">
        <v>882.35</v>
      </c>
      <c r="I527" s="156">
        <v>17002.88</v>
      </c>
      <c r="J527" s="160">
        <v>3.49932463874991E-3</v>
      </c>
    </row>
    <row r="528" spans="1:10" ht="30" customHeight="1" x14ac:dyDescent="0.2">
      <c r="A528" s="152" t="s">
        <v>1249</v>
      </c>
      <c r="B528" s="153" t="s">
        <v>352</v>
      </c>
      <c r="C528" s="152" t="s">
        <v>10</v>
      </c>
      <c r="D528" s="152" t="s">
        <v>306</v>
      </c>
      <c r="E528" s="104" t="s">
        <v>307</v>
      </c>
      <c r="F528" s="153">
        <v>4</v>
      </c>
      <c r="G528" s="156">
        <v>468.83</v>
      </c>
      <c r="H528" s="156">
        <v>588.79999999999995</v>
      </c>
      <c r="I528" s="156">
        <v>2355.1999999999998</v>
      </c>
      <c r="J528" s="160">
        <v>4.8471843529941921E-4</v>
      </c>
    </row>
    <row r="529" spans="1:10" ht="30" customHeight="1" x14ac:dyDescent="0.2">
      <c r="A529" s="152" t="s">
        <v>1250</v>
      </c>
      <c r="B529" s="153" t="s">
        <v>361</v>
      </c>
      <c r="C529" s="152" t="s">
        <v>10</v>
      </c>
      <c r="D529" s="152" t="s">
        <v>309</v>
      </c>
      <c r="E529" s="104" t="s">
        <v>165</v>
      </c>
      <c r="F529" s="153">
        <v>62.22</v>
      </c>
      <c r="G529" s="156">
        <v>75.790000000000006</v>
      </c>
      <c r="H529" s="156">
        <v>95.18</v>
      </c>
      <c r="I529" s="156">
        <v>5922.1</v>
      </c>
      <c r="J529" s="160">
        <v>1.2188141328493081E-3</v>
      </c>
    </row>
    <row r="530" spans="1:10" ht="30" customHeight="1" x14ac:dyDescent="0.2">
      <c r="A530" s="152" t="s">
        <v>1253</v>
      </c>
      <c r="B530" s="153" t="s">
        <v>164</v>
      </c>
      <c r="C530" s="152" t="s">
        <v>10</v>
      </c>
      <c r="D530" s="152" t="s">
        <v>75</v>
      </c>
      <c r="E530" s="104" t="s">
        <v>165</v>
      </c>
      <c r="F530" s="153">
        <v>733.4</v>
      </c>
      <c r="G530" s="156">
        <v>0.56000000000000005</v>
      </c>
      <c r="H530" s="156">
        <v>0.7</v>
      </c>
      <c r="I530" s="156">
        <v>513.38</v>
      </c>
      <c r="J530" s="160">
        <v>1.0565758759936133E-4</v>
      </c>
    </row>
    <row r="531" spans="1:10" ht="30" customHeight="1" x14ac:dyDescent="0.2">
      <c r="A531" s="152" t="s">
        <v>1254</v>
      </c>
      <c r="B531" s="153" t="s">
        <v>141</v>
      </c>
      <c r="C531" s="152" t="s">
        <v>10</v>
      </c>
      <c r="D531" s="152" t="s">
        <v>140</v>
      </c>
      <c r="E531" s="104" t="s">
        <v>139</v>
      </c>
      <c r="F531" s="153">
        <v>14.02</v>
      </c>
      <c r="G531" s="156">
        <v>32.71</v>
      </c>
      <c r="H531" s="156">
        <v>41.08</v>
      </c>
      <c r="I531" s="156">
        <v>575.94000000000005</v>
      </c>
      <c r="J531" s="160">
        <v>1.1853292103700216E-4</v>
      </c>
    </row>
    <row r="532" spans="1:10" ht="30" customHeight="1" x14ac:dyDescent="0.2">
      <c r="A532" s="149" t="s">
        <v>1256</v>
      </c>
      <c r="B532" s="149"/>
      <c r="C532" s="149"/>
      <c r="D532" s="149" t="s">
        <v>277</v>
      </c>
      <c r="E532" s="149"/>
      <c r="F532" s="151"/>
      <c r="G532" s="149"/>
      <c r="H532" s="149"/>
      <c r="I532" s="158">
        <v>1567.8</v>
      </c>
      <c r="J532" s="159">
        <v>3.2266540542732228E-4</v>
      </c>
    </row>
    <row r="533" spans="1:10" ht="30" customHeight="1" x14ac:dyDescent="0.2">
      <c r="A533" s="152" t="s">
        <v>1257</v>
      </c>
      <c r="B533" s="153" t="s">
        <v>77</v>
      </c>
      <c r="C533" s="152" t="s">
        <v>9</v>
      </c>
      <c r="D533" s="152" t="s">
        <v>78</v>
      </c>
      <c r="E533" s="104" t="s">
        <v>139</v>
      </c>
      <c r="F533" s="153">
        <v>279.27999999999997</v>
      </c>
      <c r="G533" s="156">
        <v>1.33</v>
      </c>
      <c r="H533" s="156">
        <v>1.67</v>
      </c>
      <c r="I533" s="156">
        <v>466.4</v>
      </c>
      <c r="J533" s="160">
        <v>9.5988739055557533E-5</v>
      </c>
    </row>
    <row r="534" spans="1:10" ht="30" customHeight="1" x14ac:dyDescent="0.2">
      <c r="A534" s="152" t="s">
        <v>1258</v>
      </c>
      <c r="B534" s="153" t="s">
        <v>79</v>
      </c>
      <c r="C534" s="152" t="s">
        <v>10</v>
      </c>
      <c r="D534" s="152" t="s">
        <v>80</v>
      </c>
      <c r="E534" s="104" t="s">
        <v>81</v>
      </c>
      <c r="F534" s="153">
        <v>1</v>
      </c>
      <c r="G534" s="156">
        <v>89.5</v>
      </c>
      <c r="H534" s="156">
        <v>112.4</v>
      </c>
      <c r="I534" s="156">
        <v>112.4</v>
      </c>
      <c r="J534" s="160">
        <v>2.3132792173766439E-5</v>
      </c>
    </row>
    <row r="535" spans="1:10" ht="30" customHeight="1" x14ac:dyDescent="0.2">
      <c r="A535" s="152" t="s">
        <v>1259</v>
      </c>
      <c r="B535" s="153" t="s">
        <v>82</v>
      </c>
      <c r="C535" s="152" t="s">
        <v>83</v>
      </c>
      <c r="D535" s="152" t="s">
        <v>315</v>
      </c>
      <c r="E535" s="104" t="s">
        <v>64</v>
      </c>
      <c r="F535" s="153">
        <v>1.02</v>
      </c>
      <c r="G535" s="156">
        <v>457.46</v>
      </c>
      <c r="H535" s="156">
        <v>574.52</v>
      </c>
      <c r="I535" s="156">
        <v>586.01</v>
      </c>
      <c r="J535" s="160">
        <v>1.2060540517570169E-4</v>
      </c>
    </row>
    <row r="536" spans="1:10" ht="30" customHeight="1" x14ac:dyDescent="0.2">
      <c r="A536" s="152" t="s">
        <v>1261</v>
      </c>
      <c r="B536" s="153" t="s">
        <v>84</v>
      </c>
      <c r="C536" s="152" t="s">
        <v>83</v>
      </c>
      <c r="D536" s="152" t="s">
        <v>318</v>
      </c>
      <c r="E536" s="104" t="s">
        <v>379</v>
      </c>
      <c r="F536" s="153">
        <v>3</v>
      </c>
      <c r="G536" s="156">
        <v>106.96</v>
      </c>
      <c r="H536" s="156">
        <v>134.33000000000001</v>
      </c>
      <c r="I536" s="156">
        <v>402.99</v>
      </c>
      <c r="J536" s="160">
        <v>8.2938469022296598E-5</v>
      </c>
    </row>
    <row r="537" spans="1:10" ht="30" customHeight="1" x14ac:dyDescent="0.2">
      <c r="A537" s="149" t="s">
        <v>1263</v>
      </c>
      <c r="B537" s="149"/>
      <c r="C537" s="149"/>
      <c r="D537" s="149" t="s">
        <v>1298</v>
      </c>
      <c r="E537" s="149"/>
      <c r="F537" s="151"/>
      <c r="G537" s="149"/>
      <c r="H537" s="149"/>
      <c r="I537" s="158">
        <v>58788.98</v>
      </c>
      <c r="J537" s="159">
        <v>1.2099228260210959E-2</v>
      </c>
    </row>
    <row r="538" spans="1:10" ht="30" customHeight="1" x14ac:dyDescent="0.2">
      <c r="A538" s="149" t="s">
        <v>1265</v>
      </c>
      <c r="B538" s="149"/>
      <c r="C538" s="149"/>
      <c r="D538" s="149" t="s">
        <v>279</v>
      </c>
      <c r="E538" s="149"/>
      <c r="F538" s="151"/>
      <c r="G538" s="149"/>
      <c r="H538" s="149"/>
      <c r="I538" s="158">
        <v>36.6</v>
      </c>
      <c r="J538" s="159">
        <v>7.5325639996428083E-6</v>
      </c>
    </row>
    <row r="539" spans="1:10" ht="30" customHeight="1" x14ac:dyDescent="0.2">
      <c r="A539" s="152" t="s">
        <v>1522</v>
      </c>
      <c r="B539" s="153" t="s">
        <v>1440</v>
      </c>
      <c r="C539" s="152" t="s">
        <v>10</v>
      </c>
      <c r="D539" s="152" t="s">
        <v>391</v>
      </c>
      <c r="E539" s="104" t="s">
        <v>139</v>
      </c>
      <c r="F539" s="153">
        <v>73.2</v>
      </c>
      <c r="G539" s="156">
        <v>0.4</v>
      </c>
      <c r="H539" s="156">
        <v>0.5</v>
      </c>
      <c r="I539" s="156">
        <v>36.6</v>
      </c>
      <c r="J539" s="160">
        <v>7.5325639996428083E-6</v>
      </c>
    </row>
    <row r="540" spans="1:10" ht="30" customHeight="1" x14ac:dyDescent="0.2">
      <c r="A540" s="149" t="s">
        <v>1268</v>
      </c>
      <c r="B540" s="149"/>
      <c r="C540" s="149"/>
      <c r="D540" s="149" t="s">
        <v>274</v>
      </c>
      <c r="E540" s="149"/>
      <c r="F540" s="151"/>
      <c r="G540" s="149"/>
      <c r="H540" s="149"/>
      <c r="I540" s="158">
        <v>1140.28</v>
      </c>
      <c r="J540" s="159">
        <v>2.3467847206318855E-4</v>
      </c>
    </row>
    <row r="541" spans="1:10" ht="30" customHeight="1" x14ac:dyDescent="0.2">
      <c r="A541" s="152" t="s">
        <v>1269</v>
      </c>
      <c r="B541" s="153" t="s">
        <v>68</v>
      </c>
      <c r="C541" s="152" t="s">
        <v>9</v>
      </c>
      <c r="D541" s="152" t="s">
        <v>69</v>
      </c>
      <c r="E541" s="104" t="s">
        <v>64</v>
      </c>
      <c r="F541" s="153">
        <v>544.91</v>
      </c>
      <c r="G541" s="156">
        <v>0.11</v>
      </c>
      <c r="H541" s="156">
        <v>0.14000000000000001</v>
      </c>
      <c r="I541" s="156">
        <v>76.290000000000006</v>
      </c>
      <c r="J541" s="160">
        <v>1.570107397630464E-5</v>
      </c>
    </row>
    <row r="542" spans="1:10" ht="30" customHeight="1" x14ac:dyDescent="0.2">
      <c r="A542" s="152" t="s">
        <v>1272</v>
      </c>
      <c r="B542" s="153" t="s">
        <v>384</v>
      </c>
      <c r="C542" s="152" t="s">
        <v>9</v>
      </c>
      <c r="D542" s="152" t="s">
        <v>380</v>
      </c>
      <c r="E542" s="104" t="s">
        <v>74</v>
      </c>
      <c r="F542" s="153">
        <v>5.26</v>
      </c>
      <c r="G542" s="156">
        <v>161.06</v>
      </c>
      <c r="H542" s="156">
        <v>202.28</v>
      </c>
      <c r="I542" s="156">
        <v>1063.99</v>
      </c>
      <c r="J542" s="160">
        <v>2.1897739808688393E-4</v>
      </c>
    </row>
    <row r="543" spans="1:10" ht="30" customHeight="1" x14ac:dyDescent="0.2">
      <c r="A543" s="149" t="s">
        <v>1275</v>
      </c>
      <c r="B543" s="149"/>
      <c r="C543" s="149"/>
      <c r="D543" s="149" t="s">
        <v>275</v>
      </c>
      <c r="E543" s="149"/>
      <c r="F543" s="151"/>
      <c r="G543" s="149"/>
      <c r="H543" s="149"/>
      <c r="I543" s="158">
        <v>57120.88</v>
      </c>
      <c r="J543" s="159">
        <v>1.1755920336500462E-2</v>
      </c>
    </row>
    <row r="544" spans="1:10" ht="54.6" customHeight="1" x14ac:dyDescent="0.2">
      <c r="A544" s="152" t="s">
        <v>1276</v>
      </c>
      <c r="B544" s="153" t="s">
        <v>286</v>
      </c>
      <c r="C544" s="152" t="s">
        <v>9</v>
      </c>
      <c r="D544" s="152" t="s">
        <v>301</v>
      </c>
      <c r="E544" s="104" t="s">
        <v>139</v>
      </c>
      <c r="F544" s="153">
        <v>146.4</v>
      </c>
      <c r="G544" s="156">
        <v>38.479999999999997</v>
      </c>
      <c r="H544" s="156">
        <v>48.33</v>
      </c>
      <c r="I544" s="156">
        <v>7075.51</v>
      </c>
      <c r="J544" s="160">
        <v>1.4561948607954285E-3</v>
      </c>
    </row>
    <row r="545" spans="1:10" ht="30" customHeight="1" x14ac:dyDescent="0.2">
      <c r="A545" s="152" t="s">
        <v>1279</v>
      </c>
      <c r="B545" s="153" t="s">
        <v>72</v>
      </c>
      <c r="C545" s="152" t="s">
        <v>9</v>
      </c>
      <c r="D545" s="152" t="s">
        <v>73</v>
      </c>
      <c r="E545" s="104" t="s">
        <v>64</v>
      </c>
      <c r="F545" s="153">
        <v>369.23</v>
      </c>
      <c r="G545" s="156">
        <v>77.540000000000006</v>
      </c>
      <c r="H545" s="156">
        <v>97.38</v>
      </c>
      <c r="I545" s="156">
        <v>35955.620000000003</v>
      </c>
      <c r="J545" s="160">
        <v>7.3999455955419931E-3</v>
      </c>
    </row>
    <row r="546" spans="1:10" ht="39.75" customHeight="1" x14ac:dyDescent="0.2">
      <c r="A546" s="152" t="s">
        <v>1282</v>
      </c>
      <c r="B546" s="153" t="s">
        <v>370</v>
      </c>
      <c r="C546" s="152" t="s">
        <v>9</v>
      </c>
      <c r="D546" s="152" t="s">
        <v>304</v>
      </c>
      <c r="E546" s="104" t="s">
        <v>74</v>
      </c>
      <c r="F546" s="153">
        <v>10.15</v>
      </c>
      <c r="G546" s="156">
        <v>702.56</v>
      </c>
      <c r="H546" s="156">
        <v>882.35</v>
      </c>
      <c r="I546" s="156">
        <v>8955.85</v>
      </c>
      <c r="J546" s="160">
        <v>1.8431834233934711E-3</v>
      </c>
    </row>
    <row r="547" spans="1:10" ht="30" customHeight="1" x14ac:dyDescent="0.2">
      <c r="A547" s="152" t="s">
        <v>1285</v>
      </c>
      <c r="B547" s="153" t="s">
        <v>352</v>
      </c>
      <c r="C547" s="152" t="s">
        <v>10</v>
      </c>
      <c r="D547" s="152" t="s">
        <v>306</v>
      </c>
      <c r="E547" s="104" t="s">
        <v>307</v>
      </c>
      <c r="F547" s="153">
        <v>2</v>
      </c>
      <c r="G547" s="156">
        <v>468.83</v>
      </c>
      <c r="H547" s="156">
        <v>588.79999999999995</v>
      </c>
      <c r="I547" s="156">
        <v>1177.5999999999999</v>
      </c>
      <c r="J547" s="160">
        <v>2.423592176497096E-4</v>
      </c>
    </row>
    <row r="548" spans="1:10" ht="30" customHeight="1" x14ac:dyDescent="0.2">
      <c r="A548" s="152" t="s">
        <v>1286</v>
      </c>
      <c r="B548" s="153" t="s">
        <v>361</v>
      </c>
      <c r="C548" s="152" t="s">
        <v>10</v>
      </c>
      <c r="D548" s="152" t="s">
        <v>309</v>
      </c>
      <c r="E548" s="104" t="s">
        <v>165</v>
      </c>
      <c r="F548" s="153">
        <v>32.799999999999997</v>
      </c>
      <c r="G548" s="156">
        <v>75.790000000000006</v>
      </c>
      <c r="H548" s="156">
        <v>95.18</v>
      </c>
      <c r="I548" s="156">
        <v>3121.9</v>
      </c>
      <c r="J548" s="160">
        <v>6.4251124454876732E-4</v>
      </c>
    </row>
    <row r="549" spans="1:10" ht="30" customHeight="1" x14ac:dyDescent="0.2">
      <c r="A549" s="152" t="s">
        <v>1289</v>
      </c>
      <c r="B549" s="153" t="s">
        <v>164</v>
      </c>
      <c r="C549" s="152" t="s">
        <v>10</v>
      </c>
      <c r="D549" s="152" t="s">
        <v>75</v>
      </c>
      <c r="E549" s="104" t="s">
        <v>165</v>
      </c>
      <c r="F549" s="153">
        <v>369.23</v>
      </c>
      <c r="G549" s="156">
        <v>0.56000000000000005</v>
      </c>
      <c r="H549" s="156">
        <v>0.7</v>
      </c>
      <c r="I549" s="156">
        <v>258.45999999999998</v>
      </c>
      <c r="J549" s="160">
        <v>5.3193073534089622E-5</v>
      </c>
    </row>
    <row r="550" spans="1:10" ht="30" customHeight="1" x14ac:dyDescent="0.2">
      <c r="A550" s="152" t="s">
        <v>1290</v>
      </c>
      <c r="B550" s="153" t="s">
        <v>141</v>
      </c>
      <c r="C550" s="152" t="s">
        <v>10</v>
      </c>
      <c r="D550" s="152" t="s">
        <v>140</v>
      </c>
      <c r="E550" s="104" t="s">
        <v>139</v>
      </c>
      <c r="F550" s="153">
        <v>14.02</v>
      </c>
      <c r="G550" s="156">
        <v>32.71</v>
      </c>
      <c r="H550" s="156">
        <v>41.08</v>
      </c>
      <c r="I550" s="156">
        <v>575.94000000000005</v>
      </c>
      <c r="J550" s="160">
        <v>1.1853292103700216E-4</v>
      </c>
    </row>
    <row r="551" spans="1:10" ht="30" customHeight="1" x14ac:dyDescent="0.2">
      <c r="A551" s="149" t="s">
        <v>1292</v>
      </c>
      <c r="B551" s="149"/>
      <c r="C551" s="149"/>
      <c r="D551" s="149" t="s">
        <v>277</v>
      </c>
      <c r="E551" s="149"/>
      <c r="F551" s="151"/>
      <c r="G551" s="149"/>
      <c r="H551" s="149"/>
      <c r="I551" s="158">
        <v>491.22</v>
      </c>
      <c r="J551" s="159">
        <v>1.0109688764766503E-4</v>
      </c>
    </row>
    <row r="552" spans="1:10" ht="30" customHeight="1" x14ac:dyDescent="0.2">
      <c r="A552" s="152" t="s">
        <v>1293</v>
      </c>
      <c r="B552" s="153" t="s">
        <v>77</v>
      </c>
      <c r="C552" s="152" t="s">
        <v>9</v>
      </c>
      <c r="D552" s="152" t="s">
        <v>78</v>
      </c>
      <c r="E552" s="104" t="s">
        <v>139</v>
      </c>
      <c r="F552" s="153">
        <v>146.4</v>
      </c>
      <c r="G552" s="156">
        <v>1.33</v>
      </c>
      <c r="H552" s="156">
        <v>1.67</v>
      </c>
      <c r="I552" s="156">
        <v>244.49</v>
      </c>
      <c r="J552" s="160">
        <v>5.0317939133133062E-5</v>
      </c>
    </row>
    <row r="553" spans="1:10" ht="30" customHeight="1" x14ac:dyDescent="0.2">
      <c r="A553" s="152" t="s">
        <v>1294</v>
      </c>
      <c r="B553" s="153" t="s">
        <v>79</v>
      </c>
      <c r="C553" s="152" t="s">
        <v>10</v>
      </c>
      <c r="D553" s="152" t="s">
        <v>80</v>
      </c>
      <c r="E553" s="104" t="s">
        <v>81</v>
      </c>
      <c r="F553" s="153">
        <v>1</v>
      </c>
      <c r="G553" s="156">
        <v>89.5</v>
      </c>
      <c r="H553" s="156">
        <v>112.4</v>
      </c>
      <c r="I553" s="156">
        <v>112.4</v>
      </c>
      <c r="J553" s="160">
        <v>2.3132792173766439E-5</v>
      </c>
    </row>
    <row r="554" spans="1:10" ht="30" customHeight="1" x14ac:dyDescent="0.2">
      <c r="A554" s="152" t="s">
        <v>1295</v>
      </c>
      <c r="B554" s="153" t="s">
        <v>84</v>
      </c>
      <c r="C554" s="152" t="s">
        <v>83</v>
      </c>
      <c r="D554" s="152" t="s">
        <v>318</v>
      </c>
      <c r="E554" s="104" t="s">
        <v>379</v>
      </c>
      <c r="F554" s="153">
        <v>1</v>
      </c>
      <c r="G554" s="156">
        <v>106.96</v>
      </c>
      <c r="H554" s="156">
        <v>134.33000000000001</v>
      </c>
      <c r="I554" s="156">
        <v>134.33000000000001</v>
      </c>
      <c r="J554" s="160">
        <v>2.7646156340765532E-5</v>
      </c>
    </row>
    <row r="555" spans="1:10" ht="30" customHeight="1" x14ac:dyDescent="0.2">
      <c r="A555" s="149" t="s">
        <v>1297</v>
      </c>
      <c r="B555" s="149"/>
      <c r="C555" s="149"/>
      <c r="D555" s="149" t="s">
        <v>1332</v>
      </c>
      <c r="E555" s="149"/>
      <c r="F555" s="151"/>
      <c r="G555" s="149"/>
      <c r="H555" s="149"/>
      <c r="I555" s="158">
        <v>686338.2</v>
      </c>
      <c r="J555" s="159">
        <v>0.14125372723769525</v>
      </c>
    </row>
    <row r="556" spans="1:10" ht="30" customHeight="1" x14ac:dyDescent="0.2">
      <c r="A556" s="149" t="s">
        <v>1299</v>
      </c>
      <c r="B556" s="149"/>
      <c r="C556" s="149"/>
      <c r="D556" s="149" t="s">
        <v>279</v>
      </c>
      <c r="E556" s="149"/>
      <c r="F556" s="151"/>
      <c r="G556" s="149"/>
      <c r="H556" s="149"/>
      <c r="I556" s="158">
        <v>352.42</v>
      </c>
      <c r="J556" s="159">
        <v>7.2530770621697231E-5</v>
      </c>
    </row>
    <row r="557" spans="1:10" ht="30" customHeight="1" x14ac:dyDescent="0.2">
      <c r="A557" s="152" t="s">
        <v>1300</v>
      </c>
      <c r="B557" s="153" t="s">
        <v>1440</v>
      </c>
      <c r="C557" s="152" t="s">
        <v>10</v>
      </c>
      <c r="D557" s="152" t="s">
        <v>391</v>
      </c>
      <c r="E557" s="104" t="s">
        <v>139</v>
      </c>
      <c r="F557" s="153">
        <v>704.84</v>
      </c>
      <c r="G557" s="156">
        <v>0.4</v>
      </c>
      <c r="H557" s="156">
        <v>0.5</v>
      </c>
      <c r="I557" s="156">
        <v>352.42</v>
      </c>
      <c r="J557" s="160">
        <v>7.2530770621697231E-5</v>
      </c>
    </row>
    <row r="558" spans="1:10" ht="30" customHeight="1" x14ac:dyDescent="0.2">
      <c r="A558" s="149" t="s">
        <v>1303</v>
      </c>
      <c r="B558" s="149"/>
      <c r="C558" s="149"/>
      <c r="D558" s="149" t="s">
        <v>274</v>
      </c>
      <c r="E558" s="149"/>
      <c r="F558" s="151"/>
      <c r="G558" s="149"/>
      <c r="H558" s="149"/>
      <c r="I558" s="158">
        <v>2084.29</v>
      </c>
      <c r="J558" s="159">
        <v>4.2896305515889371E-4</v>
      </c>
    </row>
    <row r="559" spans="1:10" ht="30" customHeight="1" x14ac:dyDescent="0.2">
      <c r="A559" s="152" t="s">
        <v>1304</v>
      </c>
      <c r="B559" s="153" t="s">
        <v>68</v>
      </c>
      <c r="C559" s="152" t="s">
        <v>9</v>
      </c>
      <c r="D559" s="152" t="s">
        <v>69</v>
      </c>
      <c r="E559" s="104" t="s">
        <v>64</v>
      </c>
      <c r="F559" s="153">
        <v>6392.01</v>
      </c>
      <c r="G559" s="156">
        <v>0.11</v>
      </c>
      <c r="H559" s="156">
        <v>0.14000000000000001</v>
      </c>
      <c r="I559" s="156">
        <v>894.88</v>
      </c>
      <c r="J559" s="160">
        <v>1.8417324786886219E-4</v>
      </c>
    </row>
    <row r="560" spans="1:10" ht="30" customHeight="1" x14ac:dyDescent="0.2">
      <c r="A560" s="152" t="s">
        <v>1307</v>
      </c>
      <c r="B560" s="153" t="s">
        <v>384</v>
      </c>
      <c r="C560" s="152" t="s">
        <v>9</v>
      </c>
      <c r="D560" s="152" t="s">
        <v>380</v>
      </c>
      <c r="E560" s="104" t="s">
        <v>74</v>
      </c>
      <c r="F560" s="153">
        <v>5.88</v>
      </c>
      <c r="G560" s="156">
        <v>161.06</v>
      </c>
      <c r="H560" s="156">
        <v>202.28</v>
      </c>
      <c r="I560" s="156">
        <v>1189.4100000000001</v>
      </c>
      <c r="J560" s="160">
        <v>2.4478980729003151E-4</v>
      </c>
    </row>
    <row r="561" spans="1:10" ht="30" customHeight="1" x14ac:dyDescent="0.2">
      <c r="A561" s="149" t="s">
        <v>1310</v>
      </c>
      <c r="B561" s="149"/>
      <c r="C561" s="149"/>
      <c r="D561" s="149" t="s">
        <v>275</v>
      </c>
      <c r="E561" s="149"/>
      <c r="F561" s="151"/>
      <c r="G561" s="149"/>
      <c r="H561" s="149"/>
      <c r="I561" s="158">
        <v>663218.05000000005</v>
      </c>
      <c r="J561" s="159">
        <v>0.13649542096566405</v>
      </c>
    </row>
    <row r="562" spans="1:10" ht="53.25" customHeight="1" x14ac:dyDescent="0.2">
      <c r="A562" s="152" t="s">
        <v>1311</v>
      </c>
      <c r="B562" s="153" t="s">
        <v>286</v>
      </c>
      <c r="C562" s="152" t="s">
        <v>9</v>
      </c>
      <c r="D562" s="152" t="s">
        <v>301</v>
      </c>
      <c r="E562" s="104" t="s">
        <v>139</v>
      </c>
      <c r="F562" s="153">
        <v>1487.58</v>
      </c>
      <c r="G562" s="156">
        <v>38.479999999999997</v>
      </c>
      <c r="H562" s="156">
        <v>48.33</v>
      </c>
      <c r="I562" s="156">
        <v>71894.740000000005</v>
      </c>
      <c r="J562" s="160">
        <v>1.4796495363051361E-2</v>
      </c>
    </row>
    <row r="563" spans="1:10" ht="30" customHeight="1" x14ac:dyDescent="0.2">
      <c r="A563" s="152" t="s">
        <v>1314</v>
      </c>
      <c r="B563" s="153" t="s">
        <v>72</v>
      </c>
      <c r="C563" s="152" t="s">
        <v>9</v>
      </c>
      <c r="D563" s="152" t="s">
        <v>73</v>
      </c>
      <c r="E563" s="104" t="s">
        <v>64</v>
      </c>
      <c r="F563" s="153">
        <v>4614.12</v>
      </c>
      <c r="G563" s="156">
        <v>77.540000000000006</v>
      </c>
      <c r="H563" s="156">
        <v>97.38</v>
      </c>
      <c r="I563" s="156">
        <v>449323.01</v>
      </c>
      <c r="J563" s="160">
        <v>9.247416200374714E-2</v>
      </c>
    </row>
    <row r="564" spans="1:10" ht="40.5" customHeight="1" x14ac:dyDescent="0.2">
      <c r="A564" s="152" t="s">
        <v>1317</v>
      </c>
      <c r="B564" s="153" t="s">
        <v>370</v>
      </c>
      <c r="C564" s="152" t="s">
        <v>9</v>
      </c>
      <c r="D564" s="152" t="s">
        <v>304</v>
      </c>
      <c r="E564" s="104" t="s">
        <v>74</v>
      </c>
      <c r="F564" s="153">
        <v>105.43</v>
      </c>
      <c r="G564" s="156">
        <v>702.56</v>
      </c>
      <c r="H564" s="156">
        <v>882.35</v>
      </c>
      <c r="I564" s="156">
        <v>93026.16</v>
      </c>
      <c r="J564" s="160">
        <v>1.9145505569426551E-2</v>
      </c>
    </row>
    <row r="565" spans="1:10" ht="30" customHeight="1" x14ac:dyDescent="0.2">
      <c r="A565" s="152" t="s">
        <v>1320</v>
      </c>
      <c r="B565" s="153" t="s">
        <v>352</v>
      </c>
      <c r="C565" s="152" t="s">
        <v>10</v>
      </c>
      <c r="D565" s="152" t="s">
        <v>306</v>
      </c>
      <c r="E565" s="104" t="s">
        <v>307</v>
      </c>
      <c r="F565" s="153">
        <v>16</v>
      </c>
      <c r="G565" s="156">
        <v>468.83</v>
      </c>
      <c r="H565" s="156">
        <v>588.79999999999995</v>
      </c>
      <c r="I565" s="156">
        <v>9420.7999999999993</v>
      </c>
      <c r="J565" s="160">
        <v>1.9388737411976768E-3</v>
      </c>
    </row>
    <row r="566" spans="1:10" ht="30" customHeight="1" x14ac:dyDescent="0.2">
      <c r="A566" s="152" t="s">
        <v>1321</v>
      </c>
      <c r="B566" s="153" t="s">
        <v>361</v>
      </c>
      <c r="C566" s="152" t="s">
        <v>10</v>
      </c>
      <c r="D566" s="152" t="s">
        <v>309</v>
      </c>
      <c r="E566" s="104" t="s">
        <v>165</v>
      </c>
      <c r="F566" s="153">
        <v>341.49</v>
      </c>
      <c r="G566" s="156">
        <v>75.790000000000006</v>
      </c>
      <c r="H566" s="156">
        <v>95.18</v>
      </c>
      <c r="I566" s="156">
        <v>32503.02</v>
      </c>
      <c r="J566" s="160">
        <v>6.6893737249090219E-3</v>
      </c>
    </row>
    <row r="567" spans="1:10" ht="30" customHeight="1" x14ac:dyDescent="0.2">
      <c r="A567" s="152" t="s">
        <v>1324</v>
      </c>
      <c r="B567" s="153" t="s">
        <v>164</v>
      </c>
      <c r="C567" s="152" t="s">
        <v>10</v>
      </c>
      <c r="D567" s="152" t="s">
        <v>75</v>
      </c>
      <c r="E567" s="104" t="s">
        <v>165</v>
      </c>
      <c r="F567" s="153">
        <v>4614.12</v>
      </c>
      <c r="G567" s="156">
        <v>0.56000000000000005</v>
      </c>
      <c r="H567" s="156">
        <v>0.7</v>
      </c>
      <c r="I567" s="156">
        <v>3229.88</v>
      </c>
      <c r="J567" s="160">
        <v>6.6473436642530909E-4</v>
      </c>
    </row>
    <row r="568" spans="1:10" ht="30" customHeight="1" x14ac:dyDescent="0.2">
      <c r="A568" s="152" t="s">
        <v>1325</v>
      </c>
      <c r="B568" s="153" t="s">
        <v>141</v>
      </c>
      <c r="C568" s="152" t="s">
        <v>10</v>
      </c>
      <c r="D568" s="152" t="s">
        <v>140</v>
      </c>
      <c r="E568" s="104" t="s">
        <v>139</v>
      </c>
      <c r="F568" s="153">
        <v>93</v>
      </c>
      <c r="G568" s="156">
        <v>32.71</v>
      </c>
      <c r="H568" s="156">
        <v>41.08</v>
      </c>
      <c r="I568" s="156">
        <v>3820.44</v>
      </c>
      <c r="J568" s="160">
        <v>7.862761969069773E-4</v>
      </c>
    </row>
    <row r="569" spans="1:10" ht="30" customHeight="1" x14ac:dyDescent="0.2">
      <c r="A569" s="149" t="s">
        <v>1327</v>
      </c>
      <c r="B569" s="149"/>
      <c r="C569" s="149"/>
      <c r="D569" s="149" t="s">
        <v>277</v>
      </c>
      <c r="E569" s="149"/>
      <c r="F569" s="151"/>
      <c r="G569" s="149"/>
      <c r="H569" s="149"/>
      <c r="I569" s="158">
        <v>7613.02</v>
      </c>
      <c r="J569" s="159">
        <v>1.5668185896328059E-3</v>
      </c>
    </row>
    <row r="570" spans="1:10" ht="30" customHeight="1" x14ac:dyDescent="0.2">
      <c r="A570" s="152" t="s">
        <v>1328</v>
      </c>
      <c r="B570" s="153" t="s">
        <v>77</v>
      </c>
      <c r="C570" s="152" t="s">
        <v>9</v>
      </c>
      <c r="D570" s="152" t="s">
        <v>78</v>
      </c>
      <c r="E570" s="104" t="s">
        <v>139</v>
      </c>
      <c r="F570" s="153">
        <v>1487.58</v>
      </c>
      <c r="G570" s="156">
        <v>1.33</v>
      </c>
      <c r="H570" s="156">
        <v>1.67</v>
      </c>
      <c r="I570" s="156">
        <v>2484.2600000000002</v>
      </c>
      <c r="J570" s="160">
        <v>5.1127998474734E-4</v>
      </c>
    </row>
    <row r="571" spans="1:10" ht="30" customHeight="1" x14ac:dyDescent="0.2">
      <c r="A571" s="152" t="s">
        <v>1329</v>
      </c>
      <c r="B571" s="153" t="s">
        <v>79</v>
      </c>
      <c r="C571" s="152" t="s">
        <v>10</v>
      </c>
      <c r="D571" s="152" t="s">
        <v>80</v>
      </c>
      <c r="E571" s="104" t="s">
        <v>81</v>
      </c>
      <c r="F571" s="153">
        <v>2</v>
      </c>
      <c r="G571" s="156">
        <v>89.5</v>
      </c>
      <c r="H571" s="156">
        <v>112.4</v>
      </c>
      <c r="I571" s="156">
        <v>224.8</v>
      </c>
      <c r="J571" s="160">
        <v>4.6265584347532877E-5</v>
      </c>
    </row>
    <row r="572" spans="1:10" ht="30" customHeight="1" x14ac:dyDescent="0.2">
      <c r="A572" s="152" t="s">
        <v>1523</v>
      </c>
      <c r="B572" s="153" t="s">
        <v>82</v>
      </c>
      <c r="C572" s="152" t="s">
        <v>83</v>
      </c>
      <c r="D572" s="152" t="s">
        <v>315</v>
      </c>
      <c r="E572" s="104" t="s">
        <v>64</v>
      </c>
      <c r="F572" s="153">
        <v>5.73</v>
      </c>
      <c r="G572" s="156">
        <v>457.46</v>
      </c>
      <c r="H572" s="156">
        <v>574.52</v>
      </c>
      <c r="I572" s="156">
        <v>3292</v>
      </c>
      <c r="J572" s="160">
        <v>6.775191444487466E-4</v>
      </c>
    </row>
    <row r="573" spans="1:10" ht="30" customHeight="1" x14ac:dyDescent="0.2">
      <c r="A573" s="152" t="s">
        <v>1658</v>
      </c>
      <c r="B573" s="153" t="s">
        <v>84</v>
      </c>
      <c r="C573" s="152" t="s">
        <v>83</v>
      </c>
      <c r="D573" s="152" t="s">
        <v>318</v>
      </c>
      <c r="E573" s="104" t="s">
        <v>379</v>
      </c>
      <c r="F573" s="153">
        <v>12</v>
      </c>
      <c r="G573" s="156">
        <v>106.96</v>
      </c>
      <c r="H573" s="156">
        <v>134.33000000000001</v>
      </c>
      <c r="I573" s="156">
        <v>1611.96</v>
      </c>
      <c r="J573" s="160">
        <v>3.3175387608918639E-4</v>
      </c>
    </row>
    <row r="574" spans="1:10" ht="30" customHeight="1" x14ac:dyDescent="0.2">
      <c r="A574" s="149" t="s">
        <v>1659</v>
      </c>
      <c r="B574" s="149"/>
      <c r="C574" s="149"/>
      <c r="D574" s="149" t="s">
        <v>1358</v>
      </c>
      <c r="E574" s="149"/>
      <c r="F574" s="151"/>
      <c r="G574" s="149"/>
      <c r="H574" s="149"/>
      <c r="I574" s="158">
        <v>13070.42</v>
      </c>
      <c r="J574" s="159">
        <v>2.6899938566177966E-3</v>
      </c>
    </row>
    <row r="575" spans="1:10" ht="30" customHeight="1" x14ac:dyDescent="0.2">
      <c r="A575" s="152" t="s">
        <v>1660</v>
      </c>
      <c r="B575" s="153" t="s">
        <v>1464</v>
      </c>
      <c r="C575" s="152" t="s">
        <v>9</v>
      </c>
      <c r="D575" s="152" t="s">
        <v>408</v>
      </c>
      <c r="E575" s="104" t="s">
        <v>139</v>
      </c>
      <c r="F575" s="153">
        <v>12.42</v>
      </c>
      <c r="G575" s="156">
        <v>7.17</v>
      </c>
      <c r="H575" s="156">
        <v>9</v>
      </c>
      <c r="I575" s="156">
        <v>111.78</v>
      </c>
      <c r="J575" s="160">
        <v>2.3005191362843527E-5</v>
      </c>
    </row>
    <row r="576" spans="1:10" ht="66.75" customHeight="1" x14ac:dyDescent="0.2">
      <c r="A576" s="152" t="s">
        <v>1661</v>
      </c>
      <c r="B576" s="153" t="s">
        <v>1465</v>
      </c>
      <c r="C576" s="152" t="s">
        <v>9</v>
      </c>
      <c r="D576" s="152" t="s">
        <v>412</v>
      </c>
      <c r="E576" s="104" t="s">
        <v>74</v>
      </c>
      <c r="F576" s="153">
        <v>23.98</v>
      </c>
      <c r="G576" s="156">
        <v>5.76</v>
      </c>
      <c r="H576" s="156">
        <v>7.23</v>
      </c>
      <c r="I576" s="156">
        <v>173.38</v>
      </c>
      <c r="J576" s="160">
        <v>3.568294935131339E-5</v>
      </c>
    </row>
    <row r="577" spans="1:10" ht="30" customHeight="1" x14ac:dyDescent="0.2">
      <c r="A577" s="152" t="s">
        <v>1662</v>
      </c>
      <c r="B577" s="153" t="s">
        <v>1466</v>
      </c>
      <c r="C577" s="152" t="s">
        <v>9</v>
      </c>
      <c r="D577" s="152" t="s">
        <v>414</v>
      </c>
      <c r="E577" s="104" t="s">
        <v>64</v>
      </c>
      <c r="F577" s="153">
        <v>37.26</v>
      </c>
      <c r="G577" s="156">
        <v>18.62</v>
      </c>
      <c r="H577" s="156">
        <v>23.38</v>
      </c>
      <c r="I577" s="156">
        <v>871.14</v>
      </c>
      <c r="J577" s="160">
        <v>1.7928737165707201E-4</v>
      </c>
    </row>
    <row r="578" spans="1:10" ht="39.75" customHeight="1" x14ac:dyDescent="0.2">
      <c r="A578" s="152" t="s">
        <v>1663</v>
      </c>
      <c r="B578" s="153" t="s">
        <v>1467</v>
      </c>
      <c r="C578" s="152" t="s">
        <v>9</v>
      </c>
      <c r="D578" s="152" t="s">
        <v>418</v>
      </c>
      <c r="E578" s="104" t="s">
        <v>108</v>
      </c>
      <c r="F578" s="153">
        <v>1</v>
      </c>
      <c r="G578" s="156">
        <v>1558.63</v>
      </c>
      <c r="H578" s="156">
        <v>1957.48</v>
      </c>
      <c r="I578" s="156">
        <v>1957.48</v>
      </c>
      <c r="J578" s="160">
        <v>4.0286457316996734E-4</v>
      </c>
    </row>
    <row r="579" spans="1:10" ht="30" customHeight="1" x14ac:dyDescent="0.2">
      <c r="A579" s="152" t="s">
        <v>1664</v>
      </c>
      <c r="B579" s="153" t="s">
        <v>1468</v>
      </c>
      <c r="C579" s="152" t="s">
        <v>9</v>
      </c>
      <c r="D579" s="152" t="s">
        <v>422</v>
      </c>
      <c r="E579" s="104" t="s">
        <v>108</v>
      </c>
      <c r="F579" s="153">
        <v>1</v>
      </c>
      <c r="G579" s="156">
        <v>735.41</v>
      </c>
      <c r="H579" s="156">
        <v>923.6</v>
      </c>
      <c r="I579" s="156">
        <v>923.6</v>
      </c>
      <c r="J579" s="160">
        <v>1.9008404672322672E-4</v>
      </c>
    </row>
    <row r="580" spans="1:10" ht="30" customHeight="1" x14ac:dyDescent="0.2">
      <c r="A580" s="152" t="s">
        <v>1665</v>
      </c>
      <c r="B580" s="153" t="s">
        <v>1469</v>
      </c>
      <c r="C580" s="152" t="s">
        <v>9</v>
      </c>
      <c r="D580" s="152" t="s">
        <v>425</v>
      </c>
      <c r="E580" s="104" t="s">
        <v>108</v>
      </c>
      <c r="F580" s="153">
        <v>2</v>
      </c>
      <c r="G580" s="156">
        <v>1138.83</v>
      </c>
      <c r="H580" s="156">
        <v>1430.26</v>
      </c>
      <c r="I580" s="156">
        <v>2860.52</v>
      </c>
      <c r="J580" s="160">
        <v>5.8871721235678265E-4</v>
      </c>
    </row>
    <row r="581" spans="1:10" ht="19.5" customHeight="1" x14ac:dyDescent="0.2">
      <c r="A581" s="152" t="s">
        <v>1666</v>
      </c>
      <c r="B581" s="153" t="s">
        <v>1444</v>
      </c>
      <c r="C581" s="152" t="s">
        <v>10</v>
      </c>
      <c r="D581" s="152" t="s">
        <v>428</v>
      </c>
      <c r="E581" s="104" t="s">
        <v>74</v>
      </c>
      <c r="F581" s="153">
        <v>1.01</v>
      </c>
      <c r="G581" s="156">
        <v>151.71</v>
      </c>
      <c r="H581" s="156">
        <v>190.53</v>
      </c>
      <c r="I581" s="156">
        <v>192.44</v>
      </c>
      <c r="J581" s="160">
        <v>3.9605645248395138E-5</v>
      </c>
    </row>
    <row r="582" spans="1:10" ht="52.5" customHeight="1" x14ac:dyDescent="0.2">
      <c r="A582" s="152" t="s">
        <v>1667</v>
      </c>
      <c r="B582" s="153" t="s">
        <v>1470</v>
      </c>
      <c r="C582" s="152" t="s">
        <v>9</v>
      </c>
      <c r="D582" s="152" t="s">
        <v>432</v>
      </c>
      <c r="E582" s="104" t="s">
        <v>139</v>
      </c>
      <c r="F582" s="153">
        <v>5.42</v>
      </c>
      <c r="G582" s="156">
        <v>103.76</v>
      </c>
      <c r="H582" s="156">
        <v>130.31</v>
      </c>
      <c r="I582" s="156">
        <v>706.28</v>
      </c>
      <c r="J582" s="160">
        <v>1.4535790441715088E-4</v>
      </c>
    </row>
    <row r="583" spans="1:10" ht="54" customHeight="1" x14ac:dyDescent="0.2">
      <c r="A583" s="152" t="s">
        <v>1668</v>
      </c>
      <c r="B583" s="153" t="s">
        <v>1471</v>
      </c>
      <c r="C583" s="152" t="s">
        <v>9</v>
      </c>
      <c r="D583" s="152" t="s">
        <v>435</v>
      </c>
      <c r="E583" s="104" t="s">
        <v>139</v>
      </c>
      <c r="F583" s="153">
        <v>7</v>
      </c>
      <c r="G583" s="156">
        <v>297.10000000000002</v>
      </c>
      <c r="H583" s="156">
        <v>373.13</v>
      </c>
      <c r="I583" s="156">
        <v>2611.91</v>
      </c>
      <c r="J583" s="160">
        <v>5.3755134525429091E-4</v>
      </c>
    </row>
    <row r="584" spans="1:10" ht="63" customHeight="1" x14ac:dyDescent="0.2">
      <c r="A584" s="152" t="s">
        <v>1669</v>
      </c>
      <c r="B584" s="153" t="s">
        <v>1472</v>
      </c>
      <c r="C584" s="152" t="s">
        <v>9</v>
      </c>
      <c r="D584" s="152" t="s">
        <v>439</v>
      </c>
      <c r="E584" s="104" t="s">
        <v>74</v>
      </c>
      <c r="F584" s="153">
        <v>15.13</v>
      </c>
      <c r="G584" s="156">
        <v>14.52</v>
      </c>
      <c r="H584" s="156">
        <v>18.239999999999998</v>
      </c>
      <c r="I584" s="156">
        <v>275.97000000000003</v>
      </c>
      <c r="J584" s="160">
        <v>5.6796767403864091E-5</v>
      </c>
    </row>
    <row r="585" spans="1:10" ht="27" customHeight="1" x14ac:dyDescent="0.2">
      <c r="A585" s="152" t="s">
        <v>1670</v>
      </c>
      <c r="B585" s="153" t="s">
        <v>1448</v>
      </c>
      <c r="C585" s="152" t="s">
        <v>10</v>
      </c>
      <c r="D585" s="152" t="s">
        <v>989</v>
      </c>
      <c r="E585" s="104" t="s">
        <v>81</v>
      </c>
      <c r="F585" s="153">
        <v>1</v>
      </c>
      <c r="G585" s="156">
        <v>1253.97</v>
      </c>
      <c r="H585" s="156">
        <v>1574.86</v>
      </c>
      <c r="I585" s="156">
        <v>1574.86</v>
      </c>
      <c r="J585" s="160">
        <v>3.2411840820976702E-4</v>
      </c>
    </row>
    <row r="586" spans="1:10" ht="30" customHeight="1" x14ac:dyDescent="0.2">
      <c r="A586" s="152" t="s">
        <v>1671</v>
      </c>
      <c r="B586" s="153" t="s">
        <v>143</v>
      </c>
      <c r="C586" s="152" t="s">
        <v>9</v>
      </c>
      <c r="D586" s="152" t="s">
        <v>278</v>
      </c>
      <c r="E586" s="104" t="s">
        <v>74</v>
      </c>
      <c r="F586" s="153">
        <v>1.45</v>
      </c>
      <c r="G586" s="156">
        <v>152.12</v>
      </c>
      <c r="H586" s="156">
        <v>191.05</v>
      </c>
      <c r="I586" s="156">
        <v>277.02</v>
      </c>
      <c r="J586" s="160">
        <v>5.7012865551394828E-5</v>
      </c>
    </row>
    <row r="587" spans="1:10" ht="30" customHeight="1" x14ac:dyDescent="0.2">
      <c r="A587" s="152" t="s">
        <v>1672</v>
      </c>
      <c r="B587" s="153" t="s">
        <v>141</v>
      </c>
      <c r="C587" s="152" t="s">
        <v>10</v>
      </c>
      <c r="D587" s="152" t="s">
        <v>140</v>
      </c>
      <c r="E587" s="104" t="s">
        <v>139</v>
      </c>
      <c r="F587" s="153">
        <v>13</v>
      </c>
      <c r="G587" s="156">
        <v>32.71</v>
      </c>
      <c r="H587" s="156">
        <v>41.08</v>
      </c>
      <c r="I587" s="156">
        <v>534.04</v>
      </c>
      <c r="J587" s="160">
        <v>1.0990957591172801E-4</v>
      </c>
    </row>
    <row r="588" spans="1:10" ht="30" customHeight="1" x14ac:dyDescent="0.2">
      <c r="A588" s="149" t="s">
        <v>1331</v>
      </c>
      <c r="B588" s="149"/>
      <c r="C588" s="149"/>
      <c r="D588" s="149" t="s">
        <v>1371</v>
      </c>
      <c r="E588" s="149"/>
      <c r="F588" s="151"/>
      <c r="G588" s="149"/>
      <c r="H588" s="149"/>
      <c r="I588" s="158">
        <v>114006.76</v>
      </c>
      <c r="J588" s="159">
        <v>2.3463475849505949E-2</v>
      </c>
    </row>
    <row r="589" spans="1:10" ht="30" customHeight="1" x14ac:dyDescent="0.2">
      <c r="A589" s="149" t="s">
        <v>1333</v>
      </c>
      <c r="B589" s="149"/>
      <c r="C589" s="149"/>
      <c r="D589" s="149" t="s">
        <v>279</v>
      </c>
      <c r="E589" s="149"/>
      <c r="F589" s="151"/>
      <c r="G589" s="149"/>
      <c r="H589" s="149"/>
      <c r="I589" s="158">
        <v>65.489999999999995</v>
      </c>
      <c r="J589" s="159">
        <v>1.3478350173131354E-5</v>
      </c>
    </row>
    <row r="590" spans="1:10" ht="30" customHeight="1" x14ac:dyDescent="0.2">
      <c r="A590" s="152" t="s">
        <v>1334</v>
      </c>
      <c r="B590" s="153" t="s">
        <v>1440</v>
      </c>
      <c r="C590" s="152" t="s">
        <v>10</v>
      </c>
      <c r="D590" s="152" t="s">
        <v>391</v>
      </c>
      <c r="E590" s="104" t="s">
        <v>139</v>
      </c>
      <c r="F590" s="153">
        <v>130.97999999999999</v>
      </c>
      <c r="G590" s="156">
        <v>0.4</v>
      </c>
      <c r="H590" s="156">
        <v>0.5</v>
      </c>
      <c r="I590" s="156">
        <v>65.489999999999995</v>
      </c>
      <c r="J590" s="160">
        <v>1.3478350173131354E-5</v>
      </c>
    </row>
    <row r="591" spans="1:10" ht="30" customHeight="1" x14ac:dyDescent="0.2">
      <c r="A591" s="149" t="s">
        <v>1337</v>
      </c>
      <c r="B591" s="149"/>
      <c r="C591" s="149"/>
      <c r="D591" s="149" t="s">
        <v>274</v>
      </c>
      <c r="E591" s="149"/>
      <c r="F591" s="151"/>
      <c r="G591" s="149"/>
      <c r="H591" s="149"/>
      <c r="I591" s="158">
        <v>162.46</v>
      </c>
      <c r="J591" s="159">
        <v>3.3435528616993732E-5</v>
      </c>
    </row>
    <row r="592" spans="1:10" ht="30" customHeight="1" x14ac:dyDescent="0.2">
      <c r="A592" s="152" t="s">
        <v>1338</v>
      </c>
      <c r="B592" s="153" t="s">
        <v>68</v>
      </c>
      <c r="C592" s="152" t="s">
        <v>9</v>
      </c>
      <c r="D592" s="152" t="s">
        <v>69</v>
      </c>
      <c r="E592" s="104" t="s">
        <v>64</v>
      </c>
      <c r="F592" s="153">
        <v>1088.23</v>
      </c>
      <c r="G592" s="156">
        <v>0.11</v>
      </c>
      <c r="H592" s="156">
        <v>0.14000000000000001</v>
      </c>
      <c r="I592" s="156">
        <v>152.35</v>
      </c>
      <c r="J592" s="160">
        <v>3.1354812167912071E-5</v>
      </c>
    </row>
    <row r="593" spans="1:10" ht="30" customHeight="1" x14ac:dyDescent="0.2">
      <c r="A593" s="152" t="s">
        <v>1339</v>
      </c>
      <c r="B593" s="153" t="s">
        <v>384</v>
      </c>
      <c r="C593" s="152" t="s">
        <v>9</v>
      </c>
      <c r="D593" s="152" t="s">
        <v>380</v>
      </c>
      <c r="E593" s="104" t="s">
        <v>74</v>
      </c>
      <c r="F593" s="153">
        <v>0.05</v>
      </c>
      <c r="G593" s="156">
        <v>161.06</v>
      </c>
      <c r="H593" s="156">
        <v>202.28</v>
      </c>
      <c r="I593" s="156">
        <v>10.11</v>
      </c>
      <c r="J593" s="160">
        <v>2.0807164490816609E-6</v>
      </c>
    </row>
    <row r="594" spans="1:10" ht="30" customHeight="1" x14ac:dyDescent="0.2">
      <c r="A594" s="149" t="s">
        <v>1340</v>
      </c>
      <c r="B594" s="149"/>
      <c r="C594" s="149"/>
      <c r="D594" s="149" t="s">
        <v>275</v>
      </c>
      <c r="E594" s="149"/>
      <c r="F594" s="151"/>
      <c r="G594" s="149"/>
      <c r="H594" s="149"/>
      <c r="I594" s="158">
        <v>112394.62</v>
      </c>
      <c r="J594" s="159">
        <v>2.3131684928020042E-2</v>
      </c>
    </row>
    <row r="595" spans="1:10" ht="54" customHeight="1" x14ac:dyDescent="0.2">
      <c r="A595" s="152" t="s">
        <v>1341</v>
      </c>
      <c r="B595" s="153" t="s">
        <v>286</v>
      </c>
      <c r="C595" s="152" t="s">
        <v>9</v>
      </c>
      <c r="D595" s="152" t="s">
        <v>301</v>
      </c>
      <c r="E595" s="104" t="s">
        <v>139</v>
      </c>
      <c r="F595" s="153">
        <v>249.96</v>
      </c>
      <c r="G595" s="156">
        <v>38.479999999999997</v>
      </c>
      <c r="H595" s="156">
        <v>48.33</v>
      </c>
      <c r="I595" s="156">
        <v>12080.57</v>
      </c>
      <c r="J595" s="160">
        <v>2.4862750458241782E-3</v>
      </c>
    </row>
    <row r="596" spans="1:10" ht="30" customHeight="1" x14ac:dyDescent="0.2">
      <c r="A596" s="152" t="s">
        <v>1342</v>
      </c>
      <c r="B596" s="153" t="s">
        <v>72</v>
      </c>
      <c r="C596" s="152" t="s">
        <v>9</v>
      </c>
      <c r="D596" s="152" t="s">
        <v>73</v>
      </c>
      <c r="E596" s="104" t="s">
        <v>64</v>
      </c>
      <c r="F596" s="153">
        <v>785.88</v>
      </c>
      <c r="G596" s="156">
        <v>77.540000000000006</v>
      </c>
      <c r="H596" s="156">
        <v>97.38</v>
      </c>
      <c r="I596" s="156">
        <v>76528.990000000005</v>
      </c>
      <c r="J596" s="160">
        <v>1.5750259972760233E-2</v>
      </c>
    </row>
    <row r="597" spans="1:10" ht="39" customHeight="1" x14ac:dyDescent="0.2">
      <c r="A597" s="152" t="s">
        <v>1343</v>
      </c>
      <c r="B597" s="153" t="s">
        <v>370</v>
      </c>
      <c r="C597" s="152" t="s">
        <v>9</v>
      </c>
      <c r="D597" s="152" t="s">
        <v>304</v>
      </c>
      <c r="E597" s="104" t="s">
        <v>74</v>
      </c>
      <c r="F597" s="153">
        <v>15.98</v>
      </c>
      <c r="G597" s="156">
        <v>702.56</v>
      </c>
      <c r="H597" s="156">
        <v>882.35</v>
      </c>
      <c r="I597" s="156">
        <v>14099.95</v>
      </c>
      <c r="J597" s="160">
        <v>2.9018791193104812E-3</v>
      </c>
    </row>
    <row r="598" spans="1:10" ht="30" customHeight="1" x14ac:dyDescent="0.2">
      <c r="A598" s="152" t="s">
        <v>1344</v>
      </c>
      <c r="B598" s="153" t="s">
        <v>352</v>
      </c>
      <c r="C598" s="152" t="s">
        <v>10</v>
      </c>
      <c r="D598" s="152" t="s">
        <v>306</v>
      </c>
      <c r="E598" s="104" t="s">
        <v>307</v>
      </c>
      <c r="F598" s="153">
        <v>6</v>
      </c>
      <c r="G598" s="156">
        <v>468.83</v>
      </c>
      <c r="H598" s="156">
        <v>588.79999999999995</v>
      </c>
      <c r="I598" s="156">
        <v>3532.8</v>
      </c>
      <c r="J598" s="160">
        <v>7.2707765294912881E-4</v>
      </c>
    </row>
    <row r="599" spans="1:10" ht="30" customHeight="1" x14ac:dyDescent="0.2">
      <c r="A599" s="152" t="s">
        <v>1347</v>
      </c>
      <c r="B599" s="153" t="s">
        <v>361</v>
      </c>
      <c r="C599" s="152" t="s">
        <v>10</v>
      </c>
      <c r="D599" s="152" t="s">
        <v>309</v>
      </c>
      <c r="E599" s="104" t="s">
        <v>165</v>
      </c>
      <c r="F599" s="153">
        <v>51.09</v>
      </c>
      <c r="G599" s="156">
        <v>75.790000000000006</v>
      </c>
      <c r="H599" s="156">
        <v>95.18</v>
      </c>
      <c r="I599" s="156">
        <v>4862.75</v>
      </c>
      <c r="J599" s="160">
        <v>1.0007916827667505E-3</v>
      </c>
    </row>
    <row r="600" spans="1:10" ht="30" customHeight="1" x14ac:dyDescent="0.2">
      <c r="A600" s="152" t="s">
        <v>1348</v>
      </c>
      <c r="B600" s="153" t="s">
        <v>164</v>
      </c>
      <c r="C600" s="152" t="s">
        <v>10</v>
      </c>
      <c r="D600" s="152" t="s">
        <v>75</v>
      </c>
      <c r="E600" s="104" t="s">
        <v>165</v>
      </c>
      <c r="F600" s="153">
        <v>785.88</v>
      </c>
      <c r="G600" s="156">
        <v>0.56000000000000005</v>
      </c>
      <c r="H600" s="156">
        <v>0.7</v>
      </c>
      <c r="I600" s="156">
        <v>550.12</v>
      </c>
      <c r="J600" s="160">
        <v>1.1321896468534158E-4</v>
      </c>
    </row>
    <row r="601" spans="1:10" ht="30" customHeight="1" x14ac:dyDescent="0.2">
      <c r="A601" s="152" t="s">
        <v>1349</v>
      </c>
      <c r="B601" s="153" t="s">
        <v>141</v>
      </c>
      <c r="C601" s="152" t="s">
        <v>10</v>
      </c>
      <c r="D601" s="152" t="s">
        <v>140</v>
      </c>
      <c r="E601" s="104" t="s">
        <v>139</v>
      </c>
      <c r="F601" s="153">
        <v>18</v>
      </c>
      <c r="G601" s="156">
        <v>32.71</v>
      </c>
      <c r="H601" s="156">
        <v>41.08</v>
      </c>
      <c r="I601" s="156">
        <v>739.44</v>
      </c>
      <c r="J601" s="160">
        <v>1.5218248972393109E-4</v>
      </c>
    </row>
    <row r="602" spans="1:10" ht="30" customHeight="1" x14ac:dyDescent="0.2">
      <c r="A602" s="149" t="s">
        <v>1350</v>
      </c>
      <c r="B602" s="149"/>
      <c r="C602" s="149"/>
      <c r="D602" s="149" t="s">
        <v>277</v>
      </c>
      <c r="E602" s="149"/>
      <c r="F602" s="151"/>
      <c r="G602" s="149"/>
      <c r="H602" s="149"/>
      <c r="I602" s="158">
        <v>1384.19</v>
      </c>
      <c r="J602" s="159">
        <v>2.8487704269578083E-4</v>
      </c>
    </row>
    <row r="603" spans="1:10" ht="30" customHeight="1" x14ac:dyDescent="0.2">
      <c r="A603" s="152" t="s">
        <v>1351</v>
      </c>
      <c r="B603" s="153" t="s">
        <v>77</v>
      </c>
      <c r="C603" s="152" t="s">
        <v>9</v>
      </c>
      <c r="D603" s="152" t="s">
        <v>78</v>
      </c>
      <c r="E603" s="104" t="s">
        <v>139</v>
      </c>
      <c r="F603" s="153">
        <v>249.96</v>
      </c>
      <c r="G603" s="156">
        <v>1.33</v>
      </c>
      <c r="H603" s="156">
        <v>1.67</v>
      </c>
      <c r="I603" s="156">
        <v>417.43</v>
      </c>
      <c r="J603" s="160">
        <v>8.5910333070243094E-5</v>
      </c>
    </row>
    <row r="604" spans="1:10" ht="30" customHeight="1" x14ac:dyDescent="0.2">
      <c r="A604" s="152" t="s">
        <v>1352</v>
      </c>
      <c r="B604" s="153" t="s">
        <v>79</v>
      </c>
      <c r="C604" s="152" t="s">
        <v>10</v>
      </c>
      <c r="D604" s="152" t="s">
        <v>80</v>
      </c>
      <c r="E604" s="104" t="s">
        <v>81</v>
      </c>
      <c r="F604" s="153">
        <v>2</v>
      </c>
      <c r="G604" s="156">
        <v>89.5</v>
      </c>
      <c r="H604" s="156">
        <v>112.4</v>
      </c>
      <c r="I604" s="156">
        <v>224.8</v>
      </c>
      <c r="J604" s="160">
        <v>4.6265584347532877E-5</v>
      </c>
    </row>
    <row r="605" spans="1:10" ht="30" customHeight="1" x14ac:dyDescent="0.2">
      <c r="A605" s="152" t="s">
        <v>1353</v>
      </c>
      <c r="B605" s="153" t="s">
        <v>82</v>
      </c>
      <c r="C605" s="152" t="s">
        <v>83</v>
      </c>
      <c r="D605" s="152" t="s">
        <v>315</v>
      </c>
      <c r="E605" s="104" t="s">
        <v>64</v>
      </c>
      <c r="F605" s="153">
        <v>0.59</v>
      </c>
      <c r="G605" s="156">
        <v>457.46</v>
      </c>
      <c r="H605" s="156">
        <v>574.52</v>
      </c>
      <c r="I605" s="156">
        <v>338.97</v>
      </c>
      <c r="J605" s="160">
        <v>6.9762656255708278E-5</v>
      </c>
    </row>
    <row r="606" spans="1:10" ht="30" customHeight="1" x14ac:dyDescent="0.2">
      <c r="A606" s="152" t="s">
        <v>1356</v>
      </c>
      <c r="B606" s="153" t="s">
        <v>84</v>
      </c>
      <c r="C606" s="152" t="s">
        <v>83</v>
      </c>
      <c r="D606" s="152" t="s">
        <v>318</v>
      </c>
      <c r="E606" s="104" t="s">
        <v>379</v>
      </c>
      <c r="F606" s="153">
        <v>3</v>
      </c>
      <c r="G606" s="156">
        <v>106.96</v>
      </c>
      <c r="H606" s="156">
        <v>134.33000000000001</v>
      </c>
      <c r="I606" s="156">
        <v>402.99</v>
      </c>
      <c r="J606" s="160">
        <v>8.2938469022296598E-5</v>
      </c>
    </row>
    <row r="607" spans="1:10" ht="30" customHeight="1" x14ac:dyDescent="0.2">
      <c r="A607" s="149" t="s">
        <v>1370</v>
      </c>
      <c r="B607" s="149"/>
      <c r="C607" s="149"/>
      <c r="D607" s="149" t="s">
        <v>1405</v>
      </c>
      <c r="E607" s="149"/>
      <c r="F607" s="151"/>
      <c r="G607" s="149"/>
      <c r="H607" s="149"/>
      <c r="I607" s="158">
        <v>345426.34</v>
      </c>
      <c r="J607" s="159">
        <v>7.1091421126021223E-2</v>
      </c>
    </row>
    <row r="608" spans="1:10" ht="30" customHeight="1" x14ac:dyDescent="0.2">
      <c r="A608" s="149" t="s">
        <v>1372</v>
      </c>
      <c r="B608" s="149"/>
      <c r="C608" s="149"/>
      <c r="D608" s="149" t="s">
        <v>279</v>
      </c>
      <c r="E608" s="149"/>
      <c r="F608" s="151"/>
      <c r="G608" s="149"/>
      <c r="H608" s="149"/>
      <c r="I608" s="158">
        <v>201.37</v>
      </c>
      <c r="J608" s="159">
        <v>4.1443508541204159E-5</v>
      </c>
    </row>
    <row r="609" spans="1:10" ht="30" customHeight="1" x14ac:dyDescent="0.2">
      <c r="A609" s="152" t="s">
        <v>1526</v>
      </c>
      <c r="B609" s="153" t="s">
        <v>1440</v>
      </c>
      <c r="C609" s="152" t="s">
        <v>10</v>
      </c>
      <c r="D609" s="152" t="s">
        <v>391</v>
      </c>
      <c r="E609" s="104" t="s">
        <v>139</v>
      </c>
      <c r="F609" s="153">
        <v>402.74</v>
      </c>
      <c r="G609" s="156">
        <v>0.4</v>
      </c>
      <c r="H609" s="156">
        <v>0.5</v>
      </c>
      <c r="I609" s="156">
        <v>201.37</v>
      </c>
      <c r="J609" s="160">
        <v>4.1443508541204159E-5</v>
      </c>
    </row>
    <row r="610" spans="1:10" ht="30" customHeight="1" x14ac:dyDescent="0.2">
      <c r="A610" s="149" t="s">
        <v>1375</v>
      </c>
      <c r="B610" s="149"/>
      <c r="C610" s="149"/>
      <c r="D610" s="149" t="s">
        <v>274</v>
      </c>
      <c r="E610" s="149"/>
      <c r="F610" s="151"/>
      <c r="G610" s="149"/>
      <c r="H610" s="149"/>
      <c r="I610" s="158">
        <v>4690.1899999999996</v>
      </c>
      <c r="J610" s="159">
        <v>9.652774957782706E-4</v>
      </c>
    </row>
    <row r="611" spans="1:10" ht="30" customHeight="1" x14ac:dyDescent="0.2">
      <c r="A611" s="152" t="s">
        <v>1376</v>
      </c>
      <c r="B611" s="153" t="s">
        <v>68</v>
      </c>
      <c r="C611" s="152" t="s">
        <v>9</v>
      </c>
      <c r="D611" s="152" t="s">
        <v>69</v>
      </c>
      <c r="E611" s="104" t="s">
        <v>64</v>
      </c>
      <c r="F611" s="153">
        <v>3405.02</v>
      </c>
      <c r="G611" s="156">
        <v>0.11</v>
      </c>
      <c r="H611" s="156">
        <v>0.14000000000000001</v>
      </c>
      <c r="I611" s="156">
        <v>476.7</v>
      </c>
      <c r="J611" s="160">
        <v>9.8108558978954286E-5</v>
      </c>
    </row>
    <row r="612" spans="1:10" ht="30" customHeight="1" x14ac:dyDescent="0.2">
      <c r="A612" s="152" t="s">
        <v>1379</v>
      </c>
      <c r="B612" s="153" t="s">
        <v>384</v>
      </c>
      <c r="C612" s="152" t="s">
        <v>9</v>
      </c>
      <c r="D612" s="152" t="s">
        <v>380</v>
      </c>
      <c r="E612" s="104" t="s">
        <v>74</v>
      </c>
      <c r="F612" s="153">
        <v>20.83</v>
      </c>
      <c r="G612" s="156">
        <v>161.06</v>
      </c>
      <c r="H612" s="156">
        <v>202.28</v>
      </c>
      <c r="I612" s="156">
        <v>4213.49</v>
      </c>
      <c r="J612" s="160">
        <v>8.6716893679931626E-4</v>
      </c>
    </row>
    <row r="613" spans="1:10" ht="30" customHeight="1" x14ac:dyDescent="0.2">
      <c r="A613" s="149" t="s">
        <v>1382</v>
      </c>
      <c r="B613" s="149"/>
      <c r="C613" s="149"/>
      <c r="D613" s="149" t="s">
        <v>275</v>
      </c>
      <c r="E613" s="149"/>
      <c r="F613" s="151"/>
      <c r="G613" s="149"/>
      <c r="H613" s="149"/>
      <c r="I613" s="158">
        <v>336952.29</v>
      </c>
      <c r="J613" s="159">
        <v>6.9347395881180426E-2</v>
      </c>
    </row>
    <row r="614" spans="1:10" ht="54" customHeight="1" x14ac:dyDescent="0.2">
      <c r="A614" s="152" t="s">
        <v>1383</v>
      </c>
      <c r="B614" s="153" t="s">
        <v>286</v>
      </c>
      <c r="C614" s="152" t="s">
        <v>9</v>
      </c>
      <c r="D614" s="152" t="s">
        <v>301</v>
      </c>
      <c r="E614" s="104" t="s">
        <v>139</v>
      </c>
      <c r="F614" s="153">
        <v>771.12</v>
      </c>
      <c r="G614" s="156">
        <v>38.479999999999997</v>
      </c>
      <c r="H614" s="156">
        <v>48.33</v>
      </c>
      <c r="I614" s="156">
        <v>37268.230000000003</v>
      </c>
      <c r="J614" s="160">
        <v>7.6700909188089647E-3</v>
      </c>
    </row>
    <row r="615" spans="1:10" ht="30" customHeight="1" x14ac:dyDescent="0.2">
      <c r="A615" s="152" t="s">
        <v>1386</v>
      </c>
      <c r="B615" s="153" t="s">
        <v>72</v>
      </c>
      <c r="C615" s="152" t="s">
        <v>9</v>
      </c>
      <c r="D615" s="152" t="s">
        <v>73</v>
      </c>
      <c r="E615" s="104" t="s">
        <v>64</v>
      </c>
      <c r="F615" s="153">
        <v>2320.4699999999998</v>
      </c>
      <c r="G615" s="156">
        <v>77.540000000000006</v>
      </c>
      <c r="H615" s="156">
        <v>97.38</v>
      </c>
      <c r="I615" s="156">
        <v>225967.37</v>
      </c>
      <c r="J615" s="160">
        <v>4.6505838151802356E-2</v>
      </c>
    </row>
    <row r="616" spans="1:10" ht="39.75" customHeight="1" x14ac:dyDescent="0.2">
      <c r="A616" s="152" t="s">
        <v>1389</v>
      </c>
      <c r="B616" s="153" t="s">
        <v>370</v>
      </c>
      <c r="C616" s="152" t="s">
        <v>9</v>
      </c>
      <c r="D616" s="152" t="s">
        <v>304</v>
      </c>
      <c r="E616" s="104" t="s">
        <v>74</v>
      </c>
      <c r="F616" s="153">
        <v>55.4</v>
      </c>
      <c r="G616" s="156">
        <v>702.56</v>
      </c>
      <c r="H616" s="156">
        <v>882.35</v>
      </c>
      <c r="I616" s="156">
        <v>48882.19</v>
      </c>
      <c r="J616" s="160">
        <v>1.0060334005948079E-2</v>
      </c>
    </row>
    <row r="617" spans="1:10" ht="30" customHeight="1" x14ac:dyDescent="0.2">
      <c r="A617" s="152" t="s">
        <v>1392</v>
      </c>
      <c r="B617" s="153" t="s">
        <v>352</v>
      </c>
      <c r="C617" s="152" t="s">
        <v>10</v>
      </c>
      <c r="D617" s="152" t="s">
        <v>306</v>
      </c>
      <c r="E617" s="104" t="s">
        <v>307</v>
      </c>
      <c r="F617" s="153">
        <v>6</v>
      </c>
      <c r="G617" s="156">
        <v>468.83</v>
      </c>
      <c r="H617" s="156">
        <v>588.79999999999995</v>
      </c>
      <c r="I617" s="156">
        <v>3532.8</v>
      </c>
      <c r="J617" s="160">
        <v>7.2707765294912881E-4</v>
      </c>
    </row>
    <row r="618" spans="1:10" ht="30" customHeight="1" x14ac:dyDescent="0.2">
      <c r="A618" s="152" t="s">
        <v>1393</v>
      </c>
      <c r="B618" s="153" t="s">
        <v>361</v>
      </c>
      <c r="C618" s="152" t="s">
        <v>10</v>
      </c>
      <c r="D618" s="152" t="s">
        <v>309</v>
      </c>
      <c r="E618" s="104" t="s">
        <v>165</v>
      </c>
      <c r="F618" s="153">
        <v>196.38</v>
      </c>
      <c r="G618" s="156">
        <v>75.790000000000006</v>
      </c>
      <c r="H618" s="156">
        <v>95.18</v>
      </c>
      <c r="I618" s="156">
        <v>18691.45</v>
      </c>
      <c r="J618" s="160">
        <v>3.846845447298458E-3</v>
      </c>
    </row>
    <row r="619" spans="1:10" ht="30" customHeight="1" x14ac:dyDescent="0.2">
      <c r="A619" s="152" t="s">
        <v>1396</v>
      </c>
      <c r="B619" s="153" t="s">
        <v>164</v>
      </c>
      <c r="C619" s="152" t="s">
        <v>10</v>
      </c>
      <c r="D619" s="152" t="s">
        <v>75</v>
      </c>
      <c r="E619" s="104" t="s">
        <v>165</v>
      </c>
      <c r="F619" s="153">
        <v>2320.4699999999998</v>
      </c>
      <c r="G619" s="156">
        <v>0.56000000000000005</v>
      </c>
      <c r="H619" s="156">
        <v>0.7</v>
      </c>
      <c r="I619" s="156">
        <v>1624.33</v>
      </c>
      <c r="J619" s="160">
        <v>3.3429971807485802E-4</v>
      </c>
    </row>
    <row r="620" spans="1:10" ht="30" customHeight="1" x14ac:dyDescent="0.2">
      <c r="A620" s="152" t="s">
        <v>1397</v>
      </c>
      <c r="B620" s="153" t="s">
        <v>141</v>
      </c>
      <c r="C620" s="152" t="s">
        <v>10</v>
      </c>
      <c r="D620" s="152" t="s">
        <v>140</v>
      </c>
      <c r="E620" s="104" t="s">
        <v>139</v>
      </c>
      <c r="F620" s="153">
        <v>24</v>
      </c>
      <c r="G620" s="156">
        <v>32.71</v>
      </c>
      <c r="H620" s="156">
        <v>41.08</v>
      </c>
      <c r="I620" s="156">
        <v>985.92</v>
      </c>
      <c r="J620" s="160">
        <v>2.029099862985748E-4</v>
      </c>
    </row>
    <row r="621" spans="1:10" ht="30" customHeight="1" x14ac:dyDescent="0.2">
      <c r="A621" s="149" t="s">
        <v>1398</v>
      </c>
      <c r="B621" s="149"/>
      <c r="C621" s="149"/>
      <c r="D621" s="149" t="s">
        <v>277</v>
      </c>
      <c r="E621" s="149"/>
      <c r="F621" s="151"/>
      <c r="G621" s="149"/>
      <c r="H621" s="149"/>
      <c r="I621" s="158">
        <v>3582.49</v>
      </c>
      <c r="J621" s="159">
        <v>7.3730424052132143E-4</v>
      </c>
    </row>
    <row r="622" spans="1:10" ht="30" customHeight="1" x14ac:dyDescent="0.2">
      <c r="A622" s="152" t="s">
        <v>1399</v>
      </c>
      <c r="B622" s="153" t="s">
        <v>77</v>
      </c>
      <c r="C622" s="152" t="s">
        <v>9</v>
      </c>
      <c r="D622" s="152" t="s">
        <v>78</v>
      </c>
      <c r="E622" s="104" t="s">
        <v>139</v>
      </c>
      <c r="F622" s="153">
        <v>771.12</v>
      </c>
      <c r="G622" s="156">
        <v>1.33</v>
      </c>
      <c r="H622" s="156">
        <v>1.67</v>
      </c>
      <c r="I622" s="156">
        <v>1287.77</v>
      </c>
      <c r="J622" s="160">
        <v>2.6503305851967264E-4</v>
      </c>
    </row>
    <row r="623" spans="1:10" ht="30" customHeight="1" x14ac:dyDescent="0.2">
      <c r="A623" s="152" t="s">
        <v>1400</v>
      </c>
      <c r="B623" s="153" t="s">
        <v>79</v>
      </c>
      <c r="C623" s="152" t="s">
        <v>10</v>
      </c>
      <c r="D623" s="152" t="s">
        <v>80</v>
      </c>
      <c r="E623" s="104" t="s">
        <v>81</v>
      </c>
      <c r="F623" s="153">
        <v>2</v>
      </c>
      <c r="G623" s="156">
        <v>89.5</v>
      </c>
      <c r="H623" s="156">
        <v>112.4</v>
      </c>
      <c r="I623" s="156">
        <v>224.8</v>
      </c>
      <c r="J623" s="160">
        <v>4.6265584347532877E-5</v>
      </c>
    </row>
    <row r="624" spans="1:10" ht="30" customHeight="1" x14ac:dyDescent="0.2">
      <c r="A624" s="152" t="s">
        <v>1401</v>
      </c>
      <c r="B624" s="153" t="s">
        <v>82</v>
      </c>
      <c r="C624" s="152" t="s">
        <v>83</v>
      </c>
      <c r="D624" s="152" t="s">
        <v>315</v>
      </c>
      <c r="E624" s="104" t="s">
        <v>64</v>
      </c>
      <c r="F624" s="153">
        <v>2.2000000000000002</v>
      </c>
      <c r="G624" s="156">
        <v>457.46</v>
      </c>
      <c r="H624" s="156">
        <v>574.52</v>
      </c>
      <c r="I624" s="156">
        <v>1263.94</v>
      </c>
      <c r="J624" s="160">
        <v>2.601286596095227E-4</v>
      </c>
    </row>
    <row r="625" spans="1:10" ht="30" customHeight="1" x14ac:dyDescent="0.2">
      <c r="A625" s="152" t="s">
        <v>1402</v>
      </c>
      <c r="B625" s="153" t="s">
        <v>84</v>
      </c>
      <c r="C625" s="152" t="s">
        <v>83</v>
      </c>
      <c r="D625" s="152" t="s">
        <v>318</v>
      </c>
      <c r="E625" s="104" t="s">
        <v>379</v>
      </c>
      <c r="F625" s="153">
        <v>6</v>
      </c>
      <c r="G625" s="156">
        <v>106.96</v>
      </c>
      <c r="H625" s="156">
        <v>134.33000000000001</v>
      </c>
      <c r="I625" s="156">
        <v>805.98</v>
      </c>
      <c r="J625" s="160">
        <v>1.658769380445932E-4</v>
      </c>
    </row>
    <row r="626" spans="1:10" ht="30" customHeight="1" x14ac:dyDescent="0.2">
      <c r="A626" s="149" t="s">
        <v>1404</v>
      </c>
      <c r="B626" s="149"/>
      <c r="C626" s="149"/>
      <c r="D626" s="149" t="s">
        <v>1624</v>
      </c>
      <c r="E626" s="149"/>
      <c r="F626" s="151"/>
      <c r="G626" s="149"/>
      <c r="H626" s="149"/>
      <c r="I626" s="158">
        <v>126282.55</v>
      </c>
      <c r="J626" s="159">
        <v>2.598992868615008E-2</v>
      </c>
    </row>
    <row r="627" spans="1:10" ht="30" customHeight="1" x14ac:dyDescent="0.2">
      <c r="A627" s="149" t="s">
        <v>1406</v>
      </c>
      <c r="B627" s="149"/>
      <c r="C627" s="149"/>
      <c r="D627" s="149" t="s">
        <v>279</v>
      </c>
      <c r="E627" s="149"/>
      <c r="F627" s="151"/>
      <c r="G627" s="149"/>
      <c r="H627" s="149"/>
      <c r="I627" s="158">
        <v>91.15</v>
      </c>
      <c r="J627" s="159">
        <v>1.8759377283263443E-5</v>
      </c>
    </row>
    <row r="628" spans="1:10" ht="30" customHeight="1" x14ac:dyDescent="0.2">
      <c r="A628" s="152" t="s">
        <v>1527</v>
      </c>
      <c r="B628" s="153" t="s">
        <v>1440</v>
      </c>
      <c r="C628" s="152" t="s">
        <v>10</v>
      </c>
      <c r="D628" s="152" t="s">
        <v>391</v>
      </c>
      <c r="E628" s="104" t="s">
        <v>139</v>
      </c>
      <c r="F628" s="153">
        <v>182.3</v>
      </c>
      <c r="G628" s="156">
        <v>0.4</v>
      </c>
      <c r="H628" s="156">
        <v>0.5</v>
      </c>
      <c r="I628" s="156">
        <v>91.15</v>
      </c>
      <c r="J628" s="160">
        <v>1.8759377283263443E-5</v>
      </c>
    </row>
    <row r="629" spans="1:10" ht="30" customHeight="1" x14ac:dyDescent="0.2">
      <c r="A629" s="149" t="s">
        <v>1409</v>
      </c>
      <c r="B629" s="149"/>
      <c r="C629" s="149"/>
      <c r="D629" s="149" t="s">
        <v>274</v>
      </c>
      <c r="E629" s="149"/>
      <c r="F629" s="151"/>
      <c r="G629" s="149"/>
      <c r="H629" s="149"/>
      <c r="I629" s="158">
        <v>639.66999999999996</v>
      </c>
      <c r="J629" s="159">
        <v>1.3164904955332009E-4</v>
      </c>
    </row>
    <row r="630" spans="1:10" ht="30" customHeight="1" x14ac:dyDescent="0.2">
      <c r="A630" s="152" t="s">
        <v>1410</v>
      </c>
      <c r="B630" s="153" t="s">
        <v>68</v>
      </c>
      <c r="C630" s="152" t="s">
        <v>9</v>
      </c>
      <c r="D630" s="152" t="s">
        <v>69</v>
      </c>
      <c r="E630" s="104" t="s">
        <v>64</v>
      </c>
      <c r="F630" s="153">
        <v>1130.26</v>
      </c>
      <c r="G630" s="156">
        <v>0.11</v>
      </c>
      <c r="H630" s="156">
        <v>0.14000000000000001</v>
      </c>
      <c r="I630" s="156">
        <v>158.24</v>
      </c>
      <c r="J630" s="160">
        <v>3.2567019871679729E-5</v>
      </c>
    </row>
    <row r="631" spans="1:10" ht="30" customHeight="1" x14ac:dyDescent="0.2">
      <c r="A631" s="152" t="s">
        <v>1411</v>
      </c>
      <c r="B631" s="153" t="s">
        <v>384</v>
      </c>
      <c r="C631" s="152" t="s">
        <v>9</v>
      </c>
      <c r="D631" s="152" t="s">
        <v>380</v>
      </c>
      <c r="E631" s="104" t="s">
        <v>74</v>
      </c>
      <c r="F631" s="153">
        <v>2.38</v>
      </c>
      <c r="G631" s="156">
        <v>161.06</v>
      </c>
      <c r="H631" s="156">
        <v>202.28</v>
      </c>
      <c r="I631" s="156">
        <v>481.43</v>
      </c>
      <c r="J631" s="160">
        <v>9.9082029681640363E-5</v>
      </c>
    </row>
    <row r="632" spans="1:10" ht="30" customHeight="1" x14ac:dyDescent="0.2">
      <c r="A632" s="149" t="s">
        <v>1414</v>
      </c>
      <c r="B632" s="149"/>
      <c r="C632" s="149"/>
      <c r="D632" s="149" t="s">
        <v>275</v>
      </c>
      <c r="E632" s="149"/>
      <c r="F632" s="151"/>
      <c r="G632" s="149"/>
      <c r="H632" s="149"/>
      <c r="I632" s="158">
        <v>124062.27</v>
      </c>
      <c r="J632" s="159">
        <v>2.5532977833769562E-2</v>
      </c>
    </row>
    <row r="633" spans="1:10" ht="52.5" customHeight="1" x14ac:dyDescent="0.2">
      <c r="A633" s="152" t="s">
        <v>1415</v>
      </c>
      <c r="B633" s="153" t="s">
        <v>286</v>
      </c>
      <c r="C633" s="152" t="s">
        <v>9</v>
      </c>
      <c r="D633" s="152" t="s">
        <v>301</v>
      </c>
      <c r="E633" s="104" t="s">
        <v>139</v>
      </c>
      <c r="F633" s="153">
        <v>364.6</v>
      </c>
      <c r="G633" s="156">
        <v>38.479999999999997</v>
      </c>
      <c r="H633" s="156">
        <v>48.33</v>
      </c>
      <c r="I633" s="156">
        <v>17621.12</v>
      </c>
      <c r="J633" s="160">
        <v>3.6265632280160077E-3</v>
      </c>
    </row>
    <row r="634" spans="1:10" ht="30" customHeight="1" x14ac:dyDescent="0.2">
      <c r="A634" s="152" t="s">
        <v>1418</v>
      </c>
      <c r="B634" s="153" t="s">
        <v>72</v>
      </c>
      <c r="C634" s="152" t="s">
        <v>9</v>
      </c>
      <c r="D634" s="152" t="s">
        <v>73</v>
      </c>
      <c r="E634" s="104" t="s">
        <v>64</v>
      </c>
      <c r="F634" s="153">
        <v>911.5</v>
      </c>
      <c r="G634" s="156">
        <v>77.540000000000006</v>
      </c>
      <c r="H634" s="156">
        <v>97.38</v>
      </c>
      <c r="I634" s="156">
        <v>88761.87</v>
      </c>
      <c r="J634" s="160">
        <v>1.8267881598441938E-2</v>
      </c>
    </row>
    <row r="635" spans="1:10" ht="41.25" customHeight="1" x14ac:dyDescent="0.2">
      <c r="A635" s="152" t="s">
        <v>1419</v>
      </c>
      <c r="B635" s="153" t="s">
        <v>370</v>
      </c>
      <c r="C635" s="152" t="s">
        <v>9</v>
      </c>
      <c r="D635" s="152" t="s">
        <v>304</v>
      </c>
      <c r="E635" s="104" t="s">
        <v>74</v>
      </c>
      <c r="F635" s="153">
        <v>11.85</v>
      </c>
      <c r="G635" s="156">
        <v>702.56</v>
      </c>
      <c r="H635" s="156">
        <v>882.35</v>
      </c>
      <c r="I635" s="156">
        <v>10455.85</v>
      </c>
      <c r="J635" s="160">
        <v>2.1518950627230945E-3</v>
      </c>
    </row>
    <row r="636" spans="1:10" ht="30" customHeight="1" x14ac:dyDescent="0.2">
      <c r="A636" s="152" t="s">
        <v>1422</v>
      </c>
      <c r="B636" s="153" t="s">
        <v>352</v>
      </c>
      <c r="C636" s="152" t="s">
        <v>10</v>
      </c>
      <c r="D636" s="152" t="s">
        <v>306</v>
      </c>
      <c r="E636" s="104" t="s">
        <v>307</v>
      </c>
      <c r="F636" s="153">
        <v>4</v>
      </c>
      <c r="G636" s="156">
        <v>468.83</v>
      </c>
      <c r="H636" s="156">
        <v>588.79999999999995</v>
      </c>
      <c r="I636" s="156">
        <v>2355.1999999999998</v>
      </c>
      <c r="J636" s="160">
        <v>4.8471843529941921E-4</v>
      </c>
    </row>
    <row r="637" spans="1:10" ht="30" customHeight="1" x14ac:dyDescent="0.2">
      <c r="A637" s="152" t="s">
        <v>1423</v>
      </c>
      <c r="B637" s="153" t="s">
        <v>361</v>
      </c>
      <c r="C637" s="152" t="s">
        <v>10</v>
      </c>
      <c r="D637" s="152" t="s">
        <v>309</v>
      </c>
      <c r="E637" s="104" t="s">
        <v>165</v>
      </c>
      <c r="F637" s="153">
        <v>37.97</v>
      </c>
      <c r="G637" s="156">
        <v>75.790000000000006</v>
      </c>
      <c r="H637" s="156">
        <v>95.18</v>
      </c>
      <c r="I637" s="156">
        <v>3613.98</v>
      </c>
      <c r="J637" s="160">
        <v>7.4378512686964799E-4</v>
      </c>
    </row>
    <row r="638" spans="1:10" ht="30" customHeight="1" x14ac:dyDescent="0.2">
      <c r="A638" s="152" t="s">
        <v>1426</v>
      </c>
      <c r="B638" s="153" t="s">
        <v>164</v>
      </c>
      <c r="C638" s="152" t="s">
        <v>10</v>
      </c>
      <c r="D638" s="152" t="s">
        <v>75</v>
      </c>
      <c r="E638" s="104" t="s">
        <v>165</v>
      </c>
      <c r="F638" s="153">
        <v>911.5</v>
      </c>
      <c r="G638" s="156">
        <v>0.56000000000000005</v>
      </c>
      <c r="H638" s="156">
        <v>0.7</v>
      </c>
      <c r="I638" s="156">
        <v>638.04999999999995</v>
      </c>
      <c r="J638" s="160">
        <v>1.313156409828441E-4</v>
      </c>
    </row>
    <row r="639" spans="1:10" ht="30" customHeight="1" x14ac:dyDescent="0.2">
      <c r="A639" s="152" t="s">
        <v>1427</v>
      </c>
      <c r="B639" s="153" t="s">
        <v>141</v>
      </c>
      <c r="C639" s="152" t="s">
        <v>10</v>
      </c>
      <c r="D639" s="152" t="s">
        <v>140</v>
      </c>
      <c r="E639" s="104" t="s">
        <v>139</v>
      </c>
      <c r="F639" s="153">
        <v>15</v>
      </c>
      <c r="G639" s="156">
        <v>32.71</v>
      </c>
      <c r="H639" s="156">
        <v>41.08</v>
      </c>
      <c r="I639" s="156">
        <v>616.20000000000005</v>
      </c>
      <c r="J639" s="160">
        <v>1.2681874143660924E-4</v>
      </c>
    </row>
    <row r="640" spans="1:10" ht="30" customHeight="1" x14ac:dyDescent="0.2">
      <c r="A640" s="149" t="s">
        <v>1430</v>
      </c>
      <c r="B640" s="149"/>
      <c r="C640" s="149"/>
      <c r="D640" s="149" t="s">
        <v>277</v>
      </c>
      <c r="E640" s="149"/>
      <c r="F640" s="151"/>
      <c r="G640" s="149"/>
      <c r="H640" s="149"/>
      <c r="I640" s="158">
        <v>1489.46</v>
      </c>
      <c r="J640" s="159">
        <v>3.0654242554393378E-4</v>
      </c>
    </row>
    <row r="641" spans="1:10" ht="30" customHeight="1" x14ac:dyDescent="0.2">
      <c r="A641" s="152" t="s">
        <v>1431</v>
      </c>
      <c r="B641" s="153" t="s">
        <v>77</v>
      </c>
      <c r="C641" s="152" t="s">
        <v>9</v>
      </c>
      <c r="D641" s="152" t="s">
        <v>78</v>
      </c>
      <c r="E641" s="104" t="s">
        <v>139</v>
      </c>
      <c r="F641" s="153">
        <v>364.6</v>
      </c>
      <c r="G641" s="156">
        <v>1.33</v>
      </c>
      <c r="H641" s="156">
        <v>1.67</v>
      </c>
      <c r="I641" s="156">
        <v>608.88</v>
      </c>
      <c r="J641" s="160">
        <v>1.253122286366807E-4</v>
      </c>
    </row>
    <row r="642" spans="1:10" ht="30" customHeight="1" x14ac:dyDescent="0.2">
      <c r="A642" s="152" t="s">
        <v>1432</v>
      </c>
      <c r="B642" s="153" t="s">
        <v>79</v>
      </c>
      <c r="C642" s="152" t="s">
        <v>10</v>
      </c>
      <c r="D642" s="152" t="s">
        <v>80</v>
      </c>
      <c r="E642" s="104" t="s">
        <v>81</v>
      </c>
      <c r="F642" s="153">
        <v>2</v>
      </c>
      <c r="G642" s="156">
        <v>89.5</v>
      </c>
      <c r="H642" s="156">
        <v>112.4</v>
      </c>
      <c r="I642" s="156">
        <v>224.8</v>
      </c>
      <c r="J642" s="160">
        <v>4.6265584347532877E-5</v>
      </c>
    </row>
    <row r="643" spans="1:10" ht="30" customHeight="1" x14ac:dyDescent="0.2">
      <c r="A643" s="152" t="s">
        <v>1433</v>
      </c>
      <c r="B643" s="153" t="s">
        <v>82</v>
      </c>
      <c r="C643" s="152" t="s">
        <v>83</v>
      </c>
      <c r="D643" s="152" t="s">
        <v>315</v>
      </c>
      <c r="E643" s="104" t="s">
        <v>64</v>
      </c>
      <c r="F643" s="153">
        <v>0.44</v>
      </c>
      <c r="G643" s="156">
        <v>457.46</v>
      </c>
      <c r="H643" s="156">
        <v>574.52</v>
      </c>
      <c r="I643" s="156">
        <v>252.79</v>
      </c>
      <c r="J643" s="160">
        <v>5.2026143537423646E-5</v>
      </c>
    </row>
    <row r="644" spans="1:10" ht="30" customHeight="1" x14ac:dyDescent="0.2">
      <c r="A644" s="152" t="s">
        <v>1435</v>
      </c>
      <c r="B644" s="153" t="s">
        <v>84</v>
      </c>
      <c r="C644" s="152" t="s">
        <v>83</v>
      </c>
      <c r="D644" s="152" t="s">
        <v>318</v>
      </c>
      <c r="E644" s="104" t="s">
        <v>379</v>
      </c>
      <c r="F644" s="153">
        <v>3</v>
      </c>
      <c r="G644" s="156">
        <v>106.96</v>
      </c>
      <c r="H644" s="156">
        <v>134.33000000000001</v>
      </c>
      <c r="I644" s="156">
        <v>402.99</v>
      </c>
      <c r="J644" s="160">
        <v>8.2938469022296598E-5</v>
      </c>
    </row>
    <row r="645" spans="1:10" ht="17.25" customHeight="1" x14ac:dyDescent="0.2">
      <c r="A645" s="240" t="s">
        <v>170</v>
      </c>
      <c r="B645" s="241"/>
      <c r="C645" s="241"/>
      <c r="D645" s="241"/>
      <c r="E645" s="241"/>
      <c r="F645" s="241"/>
      <c r="G645" s="241"/>
      <c r="H645" s="241"/>
      <c r="I645" s="241"/>
    </row>
    <row r="646" spans="1:10" ht="18.75" customHeight="1" x14ac:dyDescent="0.2">
      <c r="A646" s="241"/>
      <c r="B646" s="241"/>
      <c r="C646" s="241"/>
      <c r="D646" s="241"/>
      <c r="E646" s="241"/>
      <c r="F646" s="241"/>
      <c r="G646" s="241"/>
      <c r="H646" s="241"/>
      <c r="I646" s="241"/>
    </row>
    <row r="647" spans="1:10" ht="30" x14ac:dyDescent="0.2">
      <c r="A647" s="116" t="s">
        <v>0</v>
      </c>
      <c r="B647" s="117" t="s">
        <v>16</v>
      </c>
      <c r="C647" s="105" t="s">
        <v>15</v>
      </c>
      <c r="D647" s="105" t="s">
        <v>1</v>
      </c>
      <c r="E647" s="107" t="s">
        <v>2</v>
      </c>
      <c r="F647" s="106" t="s">
        <v>3</v>
      </c>
      <c r="G647" s="106" t="s">
        <v>14</v>
      </c>
      <c r="H647" s="106" t="s">
        <v>13</v>
      </c>
      <c r="I647" s="106" t="s">
        <v>12</v>
      </c>
    </row>
    <row r="648" spans="1:10" ht="30.75" customHeight="1" x14ac:dyDescent="0.2">
      <c r="A648" s="242" t="s">
        <v>275</v>
      </c>
      <c r="B648" s="242"/>
      <c r="C648" s="242"/>
      <c r="D648" s="242"/>
      <c r="E648" s="242"/>
      <c r="F648" s="242"/>
      <c r="G648" s="242"/>
      <c r="H648" s="242"/>
      <c r="I648" s="242"/>
    </row>
    <row r="649" spans="1:10" ht="30" customHeight="1" x14ac:dyDescent="0.2">
      <c r="A649" s="147" t="s">
        <v>171</v>
      </c>
      <c r="B649" s="238" t="s">
        <v>288</v>
      </c>
      <c r="C649" s="239"/>
      <c r="D649" s="239"/>
      <c r="E649" s="239"/>
      <c r="F649" s="239"/>
      <c r="G649" s="239"/>
      <c r="H649" s="239"/>
      <c r="I649" s="239"/>
    </row>
    <row r="650" spans="1:10" ht="30" customHeight="1" x14ac:dyDescent="0.2">
      <c r="A650" s="122" t="s">
        <v>287</v>
      </c>
      <c r="B650" s="153" t="s">
        <v>285</v>
      </c>
      <c r="C650" s="152" t="s">
        <v>9</v>
      </c>
      <c r="D650" s="152" t="s">
        <v>272</v>
      </c>
      <c r="E650" s="104" t="s">
        <v>64</v>
      </c>
      <c r="F650" s="153">
        <v>8</v>
      </c>
      <c r="G650" s="156">
        <v>312.24</v>
      </c>
      <c r="H650" s="156">
        <v>392.14</v>
      </c>
      <c r="I650" s="156">
        <v>3137.12</v>
      </c>
    </row>
    <row r="651" spans="1:10" ht="28.5" customHeight="1" x14ac:dyDescent="0.2">
      <c r="A651" s="108" t="s">
        <v>290</v>
      </c>
      <c r="B651" s="153" t="s">
        <v>1440</v>
      </c>
      <c r="C651" s="152" t="s">
        <v>10</v>
      </c>
      <c r="D651" s="152" t="s">
        <v>391</v>
      </c>
      <c r="E651" s="104" t="s">
        <v>71</v>
      </c>
      <c r="F651" s="153">
        <f>F13+F43+F74+F91+F109+F127+F159+F177+F194+F211+F229+F248+F267+F286+F304+F322+F339+F358+F378+F397+F416+F447+F465+F484+F501+F520+F539+F557+F590+F609+F628</f>
        <v>5221.579999999999</v>
      </c>
      <c r="G651" s="156">
        <v>0.4</v>
      </c>
      <c r="H651" s="156">
        <v>0.5</v>
      </c>
      <c r="I651" s="153">
        <f>I13+I43+I74+I91+I109+I127+I159+I177+I194+I211+I229+I248+I267+I286+I304+I322+I339+I358+I378+I397+I416+I447+I465+I484+I501+I520+I539+I557+I590+I609+I628</f>
        <v>2610.8199999999997</v>
      </c>
    </row>
    <row r="652" spans="1:10" ht="32.25" customHeight="1" x14ac:dyDescent="0.2">
      <c r="A652" s="147" t="s">
        <v>172</v>
      </c>
      <c r="B652" s="238" t="s">
        <v>274</v>
      </c>
      <c r="C652" s="239"/>
      <c r="D652" s="239"/>
      <c r="E652" s="239"/>
      <c r="F652" s="239"/>
      <c r="G652" s="239"/>
      <c r="H652" s="239"/>
      <c r="I652" s="239"/>
    </row>
    <row r="653" spans="1:10" ht="32.25" customHeight="1" x14ac:dyDescent="0.2">
      <c r="A653" s="142" t="s">
        <v>173</v>
      </c>
      <c r="B653" s="153" t="s">
        <v>68</v>
      </c>
      <c r="C653" s="152" t="s">
        <v>9</v>
      </c>
      <c r="D653" s="152" t="s">
        <v>69</v>
      </c>
      <c r="E653" s="104" t="s">
        <v>64</v>
      </c>
      <c r="F653" s="153">
        <f>F15+F45+F76+F93+F111+F129+F161+F179+F196+F213+F231+F250+F269+F288+F306+F324+F341+F360+F399+F418+F449+F467+F486+F503+F522+F541+F559+F592+F611+F630+F380</f>
        <v>43485.329999999994</v>
      </c>
      <c r="G653" s="156">
        <v>0.11</v>
      </c>
      <c r="H653" s="156">
        <v>0.14000000000000001</v>
      </c>
      <c r="I653" s="153">
        <f>I15+I45+I76+I93+I111+I129+I161+I179+I196+I213+I231+I250+I269+I288+I306+I324+I341+I360+I399+I418+I449+I467+I486+I503+I522+I541+I559+I592+I611+I630+I380</f>
        <v>6087.93</v>
      </c>
    </row>
    <row r="654" spans="1:10" ht="29.25" customHeight="1" x14ac:dyDescent="0.2">
      <c r="A654" s="142" t="s">
        <v>371</v>
      </c>
      <c r="B654" s="153" t="s">
        <v>384</v>
      </c>
      <c r="C654" s="152" t="s">
        <v>9</v>
      </c>
      <c r="D654" s="152" t="s">
        <v>380</v>
      </c>
      <c r="E654" s="104" t="s">
        <v>74</v>
      </c>
      <c r="F654" s="153">
        <f>F46+F130+F232+F251+F270+F342+F361+F381+F400+F419+F450+F468+F504+F523+F542+F560+F593+F612+F631</f>
        <v>100.43999999999998</v>
      </c>
      <c r="G654" s="156">
        <v>161.06</v>
      </c>
      <c r="H654" s="156">
        <v>202.28</v>
      </c>
      <c r="I654" s="153">
        <f>I46+I130+I232+I251+I270+I342+I361+I381+I400+I419+I450+I468+I504+I523+I542+I560+I593+I612+I631</f>
        <v>20316.990000000002</v>
      </c>
    </row>
    <row r="655" spans="1:10" ht="39" customHeight="1" x14ac:dyDescent="0.2">
      <c r="A655" s="142" t="s">
        <v>372</v>
      </c>
      <c r="B655" s="153" t="s">
        <v>1473</v>
      </c>
      <c r="C655" s="152" t="s">
        <v>9</v>
      </c>
      <c r="D655" s="152" t="s">
        <v>552</v>
      </c>
      <c r="E655" s="104" t="s">
        <v>74</v>
      </c>
      <c r="F655" s="153">
        <f>F131+F362</f>
        <v>5.48</v>
      </c>
      <c r="G655" s="156">
        <v>45.76</v>
      </c>
      <c r="H655" s="156">
        <v>57.47</v>
      </c>
      <c r="I655" s="153">
        <f>I131+I362</f>
        <v>314.94</v>
      </c>
    </row>
    <row r="656" spans="1:10" ht="30" customHeight="1" x14ac:dyDescent="0.2">
      <c r="A656" s="148" t="s">
        <v>174</v>
      </c>
      <c r="B656" s="238" t="s">
        <v>275</v>
      </c>
      <c r="C656" s="239"/>
      <c r="D656" s="239"/>
      <c r="E656" s="239"/>
      <c r="F656" s="239"/>
      <c r="G656" s="239"/>
      <c r="H656" s="239"/>
      <c r="I656" s="239"/>
    </row>
    <row r="657" spans="1:11" ht="57" customHeight="1" x14ac:dyDescent="0.2">
      <c r="A657" s="121" t="s">
        <v>175</v>
      </c>
      <c r="B657" s="153" t="s">
        <v>286</v>
      </c>
      <c r="C657" s="152" t="s">
        <v>9</v>
      </c>
      <c r="D657" s="152" t="s">
        <v>301</v>
      </c>
      <c r="E657" s="104" t="s">
        <v>71</v>
      </c>
      <c r="F657" s="153">
        <f t="shared" ref="F657:F661" si="0">F17+F48+F78+F95+F113+F133+F163+F181+F198+F215+F234+F253+F272+F290+F308+F326+F344+F364+F383+F402+F421+F452+F470+F488+F506+F525+F544+F562+F595+F614+F633</f>
        <v>10297.64</v>
      </c>
      <c r="G657" s="156">
        <v>38.479999999999997</v>
      </c>
      <c r="H657" s="156">
        <v>48.33</v>
      </c>
      <c r="I657" s="153">
        <f t="shared" ref="I657" si="1">I17+I48+I78+I95+I113+I133+I163+I181+I198+I215+I234+I253+I272+I290+I308+I326+I344+I364+I383+I402+I421+I452+I470+I488+I506+I525+I544+I562+I595+I614+I633</f>
        <v>497684.93999999994</v>
      </c>
    </row>
    <row r="658" spans="1:11" ht="33" customHeight="1" x14ac:dyDescent="0.2">
      <c r="A658" s="121" t="s">
        <v>176</v>
      </c>
      <c r="B658" s="153" t="s">
        <v>72</v>
      </c>
      <c r="C658" s="152" t="s">
        <v>9</v>
      </c>
      <c r="D658" s="152" t="s">
        <v>73</v>
      </c>
      <c r="E658" s="104" t="s">
        <v>64</v>
      </c>
      <c r="F658" s="153">
        <f>F18+F49+F79+F96+F114+F134+F164+F182+F199+F216+F235+F254+F273+F291+F309+F327+F345+F365+F384+F403+F422+F453+F471+F489+F507+F526+F545+F563+F596+F615+F634</f>
        <v>31658.420000000006</v>
      </c>
      <c r="G658" s="156">
        <v>77.540000000000006</v>
      </c>
      <c r="H658" s="156">
        <v>97.38</v>
      </c>
      <c r="I658" s="153">
        <f>I18+I49+I79+I96+I114+I134+I164+I182+I199+I216+I235+I254+I273+I291+I309+I327+I345+I365+I384+I403+I422+I453+I471+I489+I507+I526+I545+I563+I596+I615+I634</f>
        <v>3082896.9400000004</v>
      </c>
    </row>
    <row r="659" spans="1:11" ht="44.25" customHeight="1" x14ac:dyDescent="0.2">
      <c r="A659" s="121" t="s">
        <v>266</v>
      </c>
      <c r="B659" s="153" t="s">
        <v>370</v>
      </c>
      <c r="C659" s="152" t="s">
        <v>9</v>
      </c>
      <c r="D659" s="152" t="s">
        <v>304</v>
      </c>
      <c r="E659" s="104" t="s">
        <v>74</v>
      </c>
      <c r="F659" s="153">
        <f t="shared" si="0"/>
        <v>654.67999999999995</v>
      </c>
      <c r="G659" s="156">
        <v>702.56</v>
      </c>
      <c r="H659" s="156">
        <v>882.35</v>
      </c>
      <c r="I659" s="153">
        <f t="shared" ref="I659" si="2">I19+I50+I80+I97+I115+I135+I165+I183+I200+I217+I236+I255+I274+I292+I310+I328+I346+I366+I385+I404+I423+I454+I472+I490+I508+I527+I546+I564+I597+I616+I635</f>
        <v>577656.8899999999</v>
      </c>
    </row>
    <row r="660" spans="1:11" ht="32.25" customHeight="1" x14ac:dyDescent="0.2">
      <c r="A660" s="121" t="s">
        <v>289</v>
      </c>
      <c r="B660" s="153" t="s">
        <v>352</v>
      </c>
      <c r="C660" s="152" t="s">
        <v>10</v>
      </c>
      <c r="D660" s="152" t="s">
        <v>306</v>
      </c>
      <c r="E660" s="104" t="s">
        <v>85</v>
      </c>
      <c r="F660" s="153">
        <f t="shared" si="0"/>
        <v>178</v>
      </c>
      <c r="G660" s="156">
        <v>468.83</v>
      </c>
      <c r="H660" s="156">
        <v>588.79999999999995</v>
      </c>
      <c r="I660" s="153">
        <f t="shared" ref="I660:I661" si="3">I20+I51+I81+I98+I116+I136+I166+I184+I201+I218+I237+I256+I275+I293+I311+I329+I347+I367+I386+I405+I424+I455+I473+I491+I509+I528+I547+I565+I598+I617+I636</f>
        <v>104806.39999999999</v>
      </c>
    </row>
    <row r="661" spans="1:11" ht="21" customHeight="1" x14ac:dyDescent="0.2">
      <c r="A661" s="121" t="s">
        <v>373</v>
      </c>
      <c r="B661" s="153" t="s">
        <v>361</v>
      </c>
      <c r="C661" s="152" t="s">
        <v>10</v>
      </c>
      <c r="D661" s="152" t="s">
        <v>309</v>
      </c>
      <c r="E661" s="104" t="s">
        <v>64</v>
      </c>
      <c r="F661" s="153">
        <f t="shared" si="0"/>
        <v>2132.1999999999998</v>
      </c>
      <c r="G661" s="156">
        <v>75.790000000000006</v>
      </c>
      <c r="H661" s="156">
        <v>95.18</v>
      </c>
      <c r="I661" s="153">
        <f t="shared" si="3"/>
        <v>202942.78999999998</v>
      </c>
      <c r="K661" s="109"/>
    </row>
    <row r="662" spans="1:11" ht="21" customHeight="1" x14ac:dyDescent="0.2">
      <c r="A662" s="121" t="s">
        <v>374</v>
      </c>
      <c r="B662" s="153" t="s">
        <v>164</v>
      </c>
      <c r="C662" s="152" t="s">
        <v>10</v>
      </c>
      <c r="D662" s="152" t="s">
        <v>75</v>
      </c>
      <c r="E662" s="104" t="s">
        <v>64</v>
      </c>
      <c r="F662" s="153">
        <f>F22+F53+F83+F100+F118+F138+F168+F186+F203+F220+F239+F258+F277+F295+F313+F331+F349+F369+F388+F407+F426+F457+F475+F493+F511+F530+F549+F567+F600+F619+F638</f>
        <v>31658.420000000006</v>
      </c>
      <c r="G662" s="156">
        <v>0.56000000000000005</v>
      </c>
      <c r="H662" s="156">
        <v>0.7</v>
      </c>
      <c r="I662" s="153">
        <f>I22+I53+I83+I100+I118+I138+I168+I186+I203+I220+I239+I258+I277+I295+I313+I331+I349+I369+I388+I407+I426+I457+I475+I493+I511+I530+I549+I567+I600+I619+I638</f>
        <v>22160.899999999998</v>
      </c>
    </row>
    <row r="663" spans="1:11" ht="28.5" customHeight="1" x14ac:dyDescent="0.2">
      <c r="A663" s="121" t="s">
        <v>375</v>
      </c>
      <c r="B663" s="153" t="s">
        <v>1702</v>
      </c>
      <c r="C663" s="152" t="s">
        <v>1701</v>
      </c>
      <c r="D663" s="152" t="s">
        <v>140</v>
      </c>
      <c r="E663" s="104" t="s">
        <v>71</v>
      </c>
      <c r="F663" s="153">
        <f>F23+F54+F84+F101+F119+F139+F169+F187+F204+F221+F240+F259+F278+F296+F314+F332+F350+F370+F389+F408+F427+F476+F494+F512+F531+F550+F568+F601+F620+F639</f>
        <v>610.48</v>
      </c>
      <c r="G663" s="156">
        <v>32.71</v>
      </c>
      <c r="H663" s="156">
        <v>41.08</v>
      </c>
      <c r="I663" s="153">
        <f>I23+I54+I84+I101+I119+I139+I169+I187+I204+I221+I240+I259+I278+I296+I314+I332+I350+I370+I389+I408+I427+I476+I494+I512+I531+I550+I568+I601+I620+I639</f>
        <v>25078.509999999991</v>
      </c>
    </row>
    <row r="664" spans="1:11" ht="29.25" customHeight="1" x14ac:dyDescent="0.2">
      <c r="A664" s="147" t="s">
        <v>267</v>
      </c>
      <c r="B664" s="238" t="s">
        <v>277</v>
      </c>
      <c r="C664" s="239"/>
      <c r="D664" s="239"/>
      <c r="E664" s="239"/>
      <c r="F664" s="239"/>
      <c r="G664" s="239"/>
      <c r="H664" s="239"/>
      <c r="I664" s="239"/>
    </row>
    <row r="665" spans="1:11" ht="30" customHeight="1" x14ac:dyDescent="0.2">
      <c r="A665" s="119" t="s">
        <v>268</v>
      </c>
      <c r="B665" s="153" t="s">
        <v>77</v>
      </c>
      <c r="C665" s="152" t="s">
        <v>9</v>
      </c>
      <c r="D665" s="152" t="s">
        <v>78</v>
      </c>
      <c r="E665" s="104" t="s">
        <v>71</v>
      </c>
      <c r="F665" s="153">
        <f>F25+F56+F86+F103+F121+F141+F171+F189+F206+F223+F242+F261+F280+F298+F316+F334+F352+F372+F410+F459+F478+F496+F514+F533+F552+F570+F603+F622+F641+F429+F391</f>
        <v>10297.64</v>
      </c>
      <c r="G665" s="156">
        <v>1.33</v>
      </c>
      <c r="H665" s="156">
        <v>1.67</v>
      </c>
      <c r="I665" s="153">
        <f>I25+I56+I86+I103+I121+I141+I171+I189+I206+I223+I242+I261+I280+I298+I316+I334+I352+I372+I410+I459+I478+I496+I514+I533+I552+I570+I603+I622+I641+I429+I391</f>
        <v>17197.060000000001</v>
      </c>
    </row>
    <row r="666" spans="1:11" ht="28.5" customHeight="1" x14ac:dyDescent="0.2">
      <c r="A666" s="120" t="s">
        <v>269</v>
      </c>
      <c r="B666" s="153" t="s">
        <v>79</v>
      </c>
      <c r="C666" s="152" t="s">
        <v>10</v>
      </c>
      <c r="D666" s="152" t="s">
        <v>80</v>
      </c>
      <c r="E666" s="104" t="s">
        <v>85</v>
      </c>
      <c r="F666" s="153">
        <f>F26+F57+F87+F104+F122+F142+F172+F190+F207+F224+F243+F262+F281+F299+F317+F335+F353+F373+F411+F460+F479+F497+F515+F534+F553+F571+F604+F623+F642+F430+F392</f>
        <v>54</v>
      </c>
      <c r="G666" s="156">
        <v>89.5</v>
      </c>
      <c r="H666" s="156">
        <v>112.4</v>
      </c>
      <c r="I666" s="153">
        <f>I26+I57+I87+I104+I122+I142+I172+I190+I207+I224+I243+I262+I281+I299+I317+I335+I353+I373+I411+I460+I479+I497+I515+I534+I553+I571+I604+I623+I642+I430+I392</f>
        <v>6069.6000000000022</v>
      </c>
    </row>
    <row r="667" spans="1:11" ht="31.5" customHeight="1" x14ac:dyDescent="0.2">
      <c r="A667" s="119" t="s">
        <v>270</v>
      </c>
      <c r="B667" s="153" t="s">
        <v>82</v>
      </c>
      <c r="C667" s="152" t="s">
        <v>83</v>
      </c>
      <c r="D667" s="152" t="s">
        <v>315</v>
      </c>
      <c r="E667" s="104" t="s">
        <v>64</v>
      </c>
      <c r="F667" s="153">
        <f>F27+F58+F105+F123+F143+F173+F225+F244+F263+F282+F300+F318+F354+F374+F412+F461+F480+F516+F535+F572+F605+F624+F643+F431+F393</f>
        <v>32.18</v>
      </c>
      <c r="G667" s="156">
        <v>457.46</v>
      </c>
      <c r="H667" s="156">
        <v>574.52</v>
      </c>
      <c r="I667" s="153">
        <f>I27+I58+I105+I123+I143+I173+I225+I244+I263+I282+I300+I318+I354+I374+I412+I461+I480+I516+I535+I572+I605+I624+I643+I431+I393</f>
        <v>18488.079999999998</v>
      </c>
    </row>
    <row r="668" spans="1:11" ht="32.25" customHeight="1" x14ac:dyDescent="0.2">
      <c r="A668" s="120" t="s">
        <v>271</v>
      </c>
      <c r="B668" s="153" t="s">
        <v>84</v>
      </c>
      <c r="C668" s="152" t="s">
        <v>83</v>
      </c>
      <c r="D668" s="152" t="s">
        <v>318</v>
      </c>
      <c r="E668" s="104" t="s">
        <v>85</v>
      </c>
      <c r="F668" s="153">
        <f>F28+F59+F88+F106+F124+F144+F174+F191+F208+F226+F245+F264+F283+F301+F319+F336+F355+F375+F413+F432+F462+F481+F498+F517+F536+F554+F573+F625+F606+F644+F394</f>
        <v>112</v>
      </c>
      <c r="G668" s="156">
        <v>106.96</v>
      </c>
      <c r="H668" s="156">
        <v>134.33000000000001</v>
      </c>
      <c r="I668" s="153">
        <f>I28+I59+I88+I106+I124+I144+I174+I191+I208+I226+I245+I264+I283+I301+I319+I336+I355+I375+I413+I432+I462+I481+I498+I517+I536+I554+I573+I625+I606+I644+I394</f>
        <v>15044.959999999997</v>
      </c>
    </row>
    <row r="669" spans="1:11" ht="30" customHeight="1" x14ac:dyDescent="0.2">
      <c r="A669" s="147" t="s">
        <v>177</v>
      </c>
      <c r="B669" s="238" t="s">
        <v>406</v>
      </c>
      <c r="C669" s="239"/>
      <c r="D669" s="239"/>
      <c r="E669" s="239"/>
      <c r="F669" s="239"/>
      <c r="G669" s="239"/>
      <c r="H669" s="239"/>
      <c r="I669" s="239"/>
    </row>
    <row r="670" spans="1:11" ht="30" customHeight="1" x14ac:dyDescent="0.2">
      <c r="A670" s="152" t="s">
        <v>178</v>
      </c>
      <c r="B670" s="153" t="s">
        <v>1464</v>
      </c>
      <c r="C670" s="152" t="s">
        <v>9</v>
      </c>
      <c r="D670" s="152" t="s">
        <v>408</v>
      </c>
      <c r="E670" s="104" t="s">
        <v>71</v>
      </c>
      <c r="F670" s="153">
        <f>F30+F61+F146+F575+F434</f>
        <v>339.5</v>
      </c>
      <c r="G670" s="156">
        <v>7.17</v>
      </c>
      <c r="H670" s="156">
        <v>9</v>
      </c>
      <c r="I670" s="153">
        <f>I30+I61+I146+I575+I434</f>
        <v>3055.5</v>
      </c>
    </row>
    <row r="671" spans="1:11" ht="39.950000000000003" customHeight="1" x14ac:dyDescent="0.2">
      <c r="A671" s="152" t="s">
        <v>179</v>
      </c>
      <c r="B671" s="153" t="s">
        <v>1465</v>
      </c>
      <c r="C671" s="152" t="s">
        <v>9</v>
      </c>
      <c r="D671" s="152" t="s">
        <v>412</v>
      </c>
      <c r="E671" s="104" t="s">
        <v>74</v>
      </c>
      <c r="F671" s="153">
        <f>F31+F62+F147+F576+F435</f>
        <v>648.71</v>
      </c>
      <c r="G671" s="156">
        <v>5.76</v>
      </c>
      <c r="H671" s="156">
        <v>7.23</v>
      </c>
      <c r="I671" s="153">
        <f>I31+I62+I147+I576+I435</f>
        <v>4690.17</v>
      </c>
    </row>
    <row r="672" spans="1:11" ht="28.5" customHeight="1" x14ac:dyDescent="0.2">
      <c r="A672" s="152" t="s">
        <v>1475</v>
      </c>
      <c r="B672" s="153" t="s">
        <v>1466</v>
      </c>
      <c r="C672" s="152" t="s">
        <v>9</v>
      </c>
      <c r="D672" s="152" t="s">
        <v>414</v>
      </c>
      <c r="E672" s="104" t="s">
        <v>64</v>
      </c>
      <c r="F672" s="153">
        <f>F32+F63+F148+F577+F436</f>
        <v>1018.5</v>
      </c>
      <c r="G672" s="156">
        <v>18.62</v>
      </c>
      <c r="H672" s="156">
        <v>23.38</v>
      </c>
      <c r="I672" s="153">
        <f>I32+I63+I148+I577+I436</f>
        <v>23812.53</v>
      </c>
    </row>
    <row r="673" spans="1:9" ht="39.950000000000003" customHeight="1" x14ac:dyDescent="0.2">
      <c r="A673" s="152" t="s">
        <v>1476</v>
      </c>
      <c r="B673" s="153" t="s">
        <v>1467</v>
      </c>
      <c r="C673" s="152" t="s">
        <v>9</v>
      </c>
      <c r="D673" s="152" t="s">
        <v>418</v>
      </c>
      <c r="E673" s="104" t="s">
        <v>85</v>
      </c>
      <c r="F673" s="153">
        <f>F33+F64+F149+F578+F437</f>
        <v>12</v>
      </c>
      <c r="G673" s="156">
        <v>1558.63</v>
      </c>
      <c r="H673" s="156">
        <v>1957.48</v>
      </c>
      <c r="I673" s="153">
        <f>I33+I64+I149+I578+I437</f>
        <v>23489.759999999998</v>
      </c>
    </row>
    <row r="674" spans="1:9" ht="30" customHeight="1" x14ac:dyDescent="0.2">
      <c r="A674" s="152" t="s">
        <v>1477</v>
      </c>
      <c r="B674" s="153" t="s">
        <v>1468</v>
      </c>
      <c r="C674" s="152" t="s">
        <v>9</v>
      </c>
      <c r="D674" s="152" t="s">
        <v>422</v>
      </c>
      <c r="E674" s="104" t="s">
        <v>85</v>
      </c>
      <c r="F674" s="153">
        <f>F34+F65+F150+F579+F438</f>
        <v>12</v>
      </c>
      <c r="G674" s="156">
        <v>735.41</v>
      </c>
      <c r="H674" s="156">
        <v>923.6</v>
      </c>
      <c r="I674" s="153">
        <f>I34+I65+I150+I579+I438</f>
        <v>11083.2</v>
      </c>
    </row>
    <row r="675" spans="1:9" ht="30" customHeight="1" x14ac:dyDescent="0.2">
      <c r="A675" s="152" t="s">
        <v>1478</v>
      </c>
      <c r="B675" s="153" t="s">
        <v>1474</v>
      </c>
      <c r="C675" s="152" t="s">
        <v>9</v>
      </c>
      <c r="D675" s="152" t="s">
        <v>580</v>
      </c>
      <c r="E675" s="104" t="s">
        <v>85</v>
      </c>
      <c r="F675" s="153">
        <f>F152</f>
        <v>2</v>
      </c>
      <c r="G675" s="156">
        <v>2250.15</v>
      </c>
      <c r="H675" s="156">
        <v>2825.96</v>
      </c>
      <c r="I675" s="153">
        <f>I152</f>
        <v>5651.92</v>
      </c>
    </row>
    <row r="676" spans="1:9" ht="30" customHeight="1" x14ac:dyDescent="0.2">
      <c r="A676" s="152" t="s">
        <v>1479</v>
      </c>
      <c r="B676" s="153" t="s">
        <v>1469</v>
      </c>
      <c r="C676" s="152" t="s">
        <v>9</v>
      </c>
      <c r="D676" s="152" t="s">
        <v>425</v>
      </c>
      <c r="E676" s="104" t="s">
        <v>85</v>
      </c>
      <c r="F676" s="153">
        <f>F36+F67+F580+F440</f>
        <v>10</v>
      </c>
      <c r="G676" s="156">
        <v>1138.83</v>
      </c>
      <c r="H676" s="156">
        <v>1430.26</v>
      </c>
      <c r="I676" s="153">
        <f>I36+I67+I580+I440</f>
        <v>14302.6</v>
      </c>
    </row>
    <row r="677" spans="1:9" ht="30" customHeight="1" x14ac:dyDescent="0.2">
      <c r="A677" s="152" t="s">
        <v>1480</v>
      </c>
      <c r="B677" s="153" t="s">
        <v>1528</v>
      </c>
      <c r="C677" s="152" t="s">
        <v>9</v>
      </c>
      <c r="D677" s="152" t="s">
        <v>1490</v>
      </c>
      <c r="E677" s="104" t="s">
        <v>71</v>
      </c>
      <c r="F677" s="153">
        <f>F35+F66+F151+F439</f>
        <v>4.9800000000000004</v>
      </c>
      <c r="G677" s="156">
        <v>715.25</v>
      </c>
      <c r="H677" s="156">
        <v>898.28</v>
      </c>
      <c r="I677" s="153">
        <f>I35+I66+I151+I439</f>
        <v>4473.42</v>
      </c>
    </row>
    <row r="678" spans="1:9" ht="16.5" customHeight="1" x14ac:dyDescent="0.2">
      <c r="A678" s="152" t="s">
        <v>1481</v>
      </c>
      <c r="B678" s="153" t="s">
        <v>1444</v>
      </c>
      <c r="C678" s="152" t="s">
        <v>10</v>
      </c>
      <c r="D678" s="152" t="s">
        <v>428</v>
      </c>
      <c r="E678" s="104" t="s">
        <v>74</v>
      </c>
      <c r="F678" s="153">
        <f>F37+F68+F153+F581+F441</f>
        <v>31.470000000000002</v>
      </c>
      <c r="G678" s="156">
        <v>151.71</v>
      </c>
      <c r="H678" s="156">
        <v>190.53</v>
      </c>
      <c r="I678" s="153">
        <f>I37+I68+I153+I581+I441</f>
        <v>5995.99</v>
      </c>
    </row>
    <row r="679" spans="1:9" ht="39.950000000000003" customHeight="1" x14ac:dyDescent="0.2">
      <c r="A679" s="152" t="s">
        <v>1482</v>
      </c>
      <c r="B679" s="153" t="s">
        <v>1470</v>
      </c>
      <c r="C679" s="152" t="s">
        <v>9</v>
      </c>
      <c r="D679" s="152" t="s">
        <v>432</v>
      </c>
      <c r="E679" s="104" t="s">
        <v>71</v>
      </c>
      <c r="F679" s="153">
        <f>F38+F69+F154+F582+F442</f>
        <v>34.260000000000005</v>
      </c>
      <c r="G679" s="156">
        <v>103.76</v>
      </c>
      <c r="H679" s="156">
        <v>130.31</v>
      </c>
      <c r="I679" s="153">
        <f>I38+I69+I154+I582+I442</f>
        <v>4464.42</v>
      </c>
    </row>
    <row r="680" spans="1:9" ht="39.950000000000003" customHeight="1" x14ac:dyDescent="0.2">
      <c r="A680" s="152" t="s">
        <v>1483</v>
      </c>
      <c r="B680" s="153" t="s">
        <v>1471</v>
      </c>
      <c r="C680" s="152" t="s">
        <v>9</v>
      </c>
      <c r="D680" s="152" t="s">
        <v>435</v>
      </c>
      <c r="E680" s="104" t="s">
        <v>71</v>
      </c>
      <c r="F680" s="153">
        <f>F39+F70+F155+F583+F443</f>
        <v>386</v>
      </c>
      <c r="G680" s="156">
        <v>297.10000000000002</v>
      </c>
      <c r="H680" s="156">
        <v>373.13</v>
      </c>
      <c r="I680" s="153">
        <f>I39+I70+I155+I583+I443</f>
        <v>144028.19</v>
      </c>
    </row>
    <row r="681" spans="1:9" ht="39.950000000000003" customHeight="1" x14ac:dyDescent="0.2">
      <c r="A681" s="152" t="s">
        <v>1484</v>
      </c>
      <c r="B681" s="153" t="s">
        <v>1472</v>
      </c>
      <c r="C681" s="152" t="s">
        <v>9</v>
      </c>
      <c r="D681" s="152" t="s">
        <v>439</v>
      </c>
      <c r="E681" s="104" t="s">
        <v>74</v>
      </c>
      <c r="F681" s="153">
        <f>F40+F71+F156+F584+F444</f>
        <v>492.03999999999996</v>
      </c>
      <c r="G681" s="156">
        <v>14.52</v>
      </c>
      <c r="H681" s="156">
        <v>18.239999999999998</v>
      </c>
      <c r="I681" s="153">
        <f>I40+I71+I156+I584+I444</f>
        <v>8974.7999999999993</v>
      </c>
    </row>
    <row r="682" spans="1:9" ht="16.5" customHeight="1" x14ac:dyDescent="0.2">
      <c r="A682" s="152" t="s">
        <v>1485</v>
      </c>
      <c r="B682" s="153" t="s">
        <v>1448</v>
      </c>
      <c r="C682" s="152" t="s">
        <v>10</v>
      </c>
      <c r="D682" s="152" t="s">
        <v>989</v>
      </c>
      <c r="E682" s="104" t="s">
        <v>85</v>
      </c>
      <c r="F682" s="153">
        <f>F585</f>
        <v>1</v>
      </c>
      <c r="G682" s="156">
        <v>1253.97</v>
      </c>
      <c r="H682" s="156">
        <v>1574.86</v>
      </c>
      <c r="I682" s="153">
        <f>I585</f>
        <v>1574.86</v>
      </c>
    </row>
    <row r="683" spans="1:9" ht="29.25" customHeight="1" x14ac:dyDescent="0.2">
      <c r="A683" s="152" t="s">
        <v>1529</v>
      </c>
      <c r="B683" s="153" t="s">
        <v>143</v>
      </c>
      <c r="C683" s="152" t="s">
        <v>9</v>
      </c>
      <c r="D683" s="152" t="s">
        <v>278</v>
      </c>
      <c r="E683" s="104" t="s">
        <v>74</v>
      </c>
      <c r="F683" s="153">
        <f>F586</f>
        <v>1.45</v>
      </c>
      <c r="G683" s="156">
        <v>152.12</v>
      </c>
      <c r="H683" s="156">
        <v>191.05</v>
      </c>
      <c r="I683" s="153">
        <f>I586</f>
        <v>277.02</v>
      </c>
    </row>
    <row r="684" spans="1:9" ht="25.5" x14ac:dyDescent="0.2">
      <c r="A684" s="152" t="s">
        <v>1530</v>
      </c>
      <c r="B684" s="153" t="s">
        <v>141</v>
      </c>
      <c r="C684" s="152" t="s">
        <v>10</v>
      </c>
      <c r="D684" s="152" t="s">
        <v>140</v>
      </c>
      <c r="E684" s="104" t="s">
        <v>71</v>
      </c>
      <c r="F684" s="153">
        <f>F587</f>
        <v>13</v>
      </c>
      <c r="G684" s="156">
        <v>32.71</v>
      </c>
      <c r="H684" s="156">
        <v>41.08</v>
      </c>
      <c r="I684" s="153">
        <f>I587</f>
        <v>534.04</v>
      </c>
    </row>
    <row r="685" spans="1:9" ht="21.75" customHeight="1" x14ac:dyDescent="0.2">
      <c r="A685" s="217" t="s">
        <v>291</v>
      </c>
      <c r="B685" s="217"/>
      <c r="C685" s="217"/>
      <c r="D685" s="217"/>
      <c r="E685" s="217"/>
      <c r="F685" s="217"/>
      <c r="G685" s="217"/>
      <c r="H685" s="217"/>
      <c r="I685" s="217"/>
    </row>
    <row r="686" spans="1:9" ht="15" x14ac:dyDescent="0.2">
      <c r="A686" s="218" t="s">
        <v>292</v>
      </c>
      <c r="B686" s="218"/>
      <c r="C686" s="218"/>
      <c r="D686" s="218"/>
      <c r="E686" s="218"/>
      <c r="F686" s="220" t="s">
        <v>293</v>
      </c>
      <c r="G686" s="221"/>
      <c r="H686" s="222">
        <v>3868942.99</v>
      </c>
      <c r="I686" s="223"/>
    </row>
    <row r="687" spans="1:9" ht="15" x14ac:dyDescent="0.2">
      <c r="A687" s="218"/>
      <c r="B687" s="218"/>
      <c r="C687" s="218"/>
      <c r="D687" s="218"/>
      <c r="E687" s="218"/>
      <c r="F687" s="220" t="s">
        <v>294</v>
      </c>
      <c r="G687" s="221"/>
      <c r="H687" s="222">
        <v>989960.3</v>
      </c>
      <c r="I687" s="223"/>
    </row>
    <row r="688" spans="1:9" ht="15" x14ac:dyDescent="0.2">
      <c r="A688" s="219"/>
      <c r="B688" s="219"/>
      <c r="C688" s="219"/>
      <c r="D688" s="219"/>
      <c r="E688" s="219"/>
      <c r="F688" s="220" t="s">
        <v>295</v>
      </c>
      <c r="G688" s="221"/>
      <c r="H688" s="222">
        <f>I684+I683+I682+I681+I680+I679+I678+I676+I675+I674+I673+I672+I671+I670+I668+I667+I666+I665+I663+I662+I661+I660+I659+I658+I657+I655+I654+I653+I651+I650+I677</f>
        <v>4858903.290000001</v>
      </c>
      <c r="I688" s="223"/>
    </row>
    <row r="689" spans="1:10" ht="14.25" customHeight="1" x14ac:dyDescent="0.2">
      <c r="A689" s="168" t="s">
        <v>296</v>
      </c>
      <c r="B689" s="168"/>
      <c r="C689" s="168"/>
      <c r="D689" s="168"/>
      <c r="E689" s="168"/>
      <c r="F689" s="168"/>
      <c r="G689" s="168"/>
      <c r="H689" s="168"/>
      <c r="I689" s="168"/>
    </row>
    <row r="690" spans="1:10" x14ac:dyDescent="0.2">
      <c r="A690" s="169"/>
      <c r="B690" s="169"/>
      <c r="C690" s="169"/>
      <c r="D690" s="169"/>
      <c r="E690" s="169"/>
      <c r="F690" s="169"/>
      <c r="G690" s="169"/>
      <c r="H690" s="169"/>
      <c r="I690" s="169"/>
      <c r="J690" s="123"/>
    </row>
    <row r="691" spans="1:10" x14ac:dyDescent="0.2">
      <c r="A691" s="169"/>
      <c r="B691" s="169"/>
      <c r="C691" s="169"/>
      <c r="D691" s="169"/>
      <c r="E691" s="169"/>
      <c r="F691" s="169"/>
      <c r="G691" s="169"/>
      <c r="H691" s="169"/>
      <c r="I691" s="169"/>
      <c r="J691" s="123"/>
    </row>
  </sheetData>
  <mergeCells count="24">
    <mergeCell ref="B656:I656"/>
    <mergeCell ref="B664:I664"/>
    <mergeCell ref="B669:I669"/>
    <mergeCell ref="A645:I646"/>
    <mergeCell ref="A648:I648"/>
    <mergeCell ref="B649:I649"/>
    <mergeCell ref="B652:I652"/>
    <mergeCell ref="G1:I3"/>
    <mergeCell ref="G4:I4"/>
    <mergeCell ref="A7:I7"/>
    <mergeCell ref="B4:D4"/>
    <mergeCell ref="B1:D1"/>
    <mergeCell ref="B5:I5"/>
    <mergeCell ref="B2:D2"/>
    <mergeCell ref="B3:D3"/>
    <mergeCell ref="A685:I685"/>
    <mergeCell ref="A686:E688"/>
    <mergeCell ref="F686:G686"/>
    <mergeCell ref="H686:I686"/>
    <mergeCell ref="A689:I691"/>
    <mergeCell ref="F687:G687"/>
    <mergeCell ref="H687:I687"/>
    <mergeCell ref="F688:G688"/>
    <mergeCell ref="H688:I688"/>
  </mergeCells>
  <phoneticPr fontId="31" type="noConversion"/>
  <pageMargins left="0.5" right="0.5" top="1" bottom="1" header="0.5" footer="0.5"/>
  <pageSetup paperSize="9" scale="44" fitToHeight="0" orientation="portrait" r:id="rId1"/>
  <headerFooter>
    <oddHeader>&amp;L &amp;C &amp;R</oddHeader>
    <oddFooter>&amp;L &amp;C &amp;R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9"/>
  <sheetViews>
    <sheetView showGridLines="0" view="pageBreakPreview" zoomScale="112" zoomScaleNormal="100" zoomScaleSheetLayoutView="112" workbookViewId="0">
      <selection activeCell="F9" sqref="F9"/>
    </sheetView>
  </sheetViews>
  <sheetFormatPr defaultRowHeight="14.25" x14ac:dyDescent="0.2"/>
  <cols>
    <col min="2" max="2" width="15.5" customWidth="1"/>
    <col min="3" max="3" width="69" customWidth="1"/>
    <col min="4" max="4" width="14.875" customWidth="1"/>
    <col min="5" max="5" width="24.25" customWidth="1"/>
  </cols>
  <sheetData>
    <row r="2" spans="2:7" ht="16.5" x14ac:dyDescent="0.2">
      <c r="B2" s="131" t="s">
        <v>5</v>
      </c>
      <c r="C2" s="124" t="str">
        <f>'Memória de Cálculo'!B1</f>
        <v>Pavimentação de Vias no Município de Mogeiro - PB</v>
      </c>
      <c r="D2" s="81" t="s">
        <v>6</v>
      </c>
      <c r="E2" s="243"/>
    </row>
    <row r="3" spans="2:7" ht="16.5" x14ac:dyDescent="0.2">
      <c r="B3" s="132" t="s">
        <v>180</v>
      </c>
      <c r="C3" s="125" t="s">
        <v>1486</v>
      </c>
      <c r="D3" s="127">
        <f>'Orçamento Sintético'!E2</f>
        <v>4858903.29</v>
      </c>
      <c r="E3" s="244"/>
    </row>
    <row r="4" spans="2:7" ht="16.5" x14ac:dyDescent="0.2">
      <c r="B4" s="131" t="s">
        <v>181</v>
      </c>
      <c r="C4" s="126" t="str">
        <f>'Memória de Cálculo'!B2</f>
        <v>Diversas Ruas - Bairro Luiz Gonçalves de Lima</v>
      </c>
      <c r="D4" s="128" t="s">
        <v>182</v>
      </c>
      <c r="E4" s="244"/>
    </row>
    <row r="5" spans="2:7" ht="16.5" x14ac:dyDescent="0.2">
      <c r="B5" s="132" t="s">
        <v>7</v>
      </c>
      <c r="C5" s="125" t="str">
        <f>BDI!B3</f>
        <v>Sinapi - 05/2024 - Paraíba \ Sicro3 - 04/2024 - Paraíba \ DER-PB - abr/jun/2024</v>
      </c>
      <c r="D5" s="127" t="str">
        <f>'Memória de Cálculo'!B5</f>
        <v>1092874-94</v>
      </c>
      <c r="E5" s="245"/>
    </row>
    <row r="6" spans="2:7" ht="40.5" x14ac:dyDescent="0.2">
      <c r="B6" s="133" t="s">
        <v>25</v>
      </c>
      <c r="C6" s="126" t="str">
        <f>BDI!B4</f>
        <v>Horista: 84,05% Mensalista: 46,32%</v>
      </c>
      <c r="D6" s="129" t="s">
        <v>183</v>
      </c>
      <c r="E6" s="130" t="str" cm="1">
        <f t="array" ref="E6:G6">'Orçamento Sintético'!G4:I4</f>
        <v>ESTADO DA PARAÍBA
PREFEITURA MUNICIPAL DE MOGEIRO</v>
      </c>
      <c r="F6">
        <v>0</v>
      </c>
      <c r="G6">
        <v>0</v>
      </c>
    </row>
    <row r="7" spans="2:7" ht="15" thickBot="1" x14ac:dyDescent="0.25"/>
    <row r="8" spans="2:7" ht="16.5" thickBot="1" x14ac:dyDescent="0.25">
      <c r="B8" s="248" t="s">
        <v>184</v>
      </c>
      <c r="C8" s="249"/>
      <c r="D8" s="249"/>
      <c r="E8" s="250"/>
    </row>
    <row r="10" spans="2:7" x14ac:dyDescent="0.2">
      <c r="B10" s="82" t="s">
        <v>0</v>
      </c>
      <c r="C10" s="82" t="s">
        <v>185</v>
      </c>
      <c r="D10" s="82" t="s">
        <v>186</v>
      </c>
      <c r="E10" s="82" t="s">
        <v>187</v>
      </c>
    </row>
    <row r="11" spans="2:7" x14ac:dyDescent="0.2">
      <c r="B11" s="251" t="s">
        <v>188</v>
      </c>
      <c r="C11" s="252"/>
      <c r="D11" s="252"/>
      <c r="E11" s="253"/>
    </row>
    <row r="12" spans="2:7" x14ac:dyDescent="0.2">
      <c r="B12" s="83" t="s">
        <v>189</v>
      </c>
      <c r="C12" s="84" t="s">
        <v>190</v>
      </c>
      <c r="D12" s="85">
        <v>0</v>
      </c>
      <c r="E12" s="85">
        <v>0</v>
      </c>
    </row>
    <row r="13" spans="2:7" x14ac:dyDescent="0.2">
      <c r="B13" s="83" t="s">
        <v>191</v>
      </c>
      <c r="C13" s="84" t="s">
        <v>192</v>
      </c>
      <c r="D13" s="85">
        <v>1.4999999999999999E-2</v>
      </c>
      <c r="E13" s="85">
        <v>1.4999999999999999E-2</v>
      </c>
    </row>
    <row r="14" spans="2:7" x14ac:dyDescent="0.2">
      <c r="B14" s="83" t="s">
        <v>193</v>
      </c>
      <c r="C14" s="84" t="s">
        <v>194</v>
      </c>
      <c r="D14" s="85">
        <v>0.01</v>
      </c>
      <c r="E14" s="85">
        <v>0.01</v>
      </c>
    </row>
    <row r="15" spans="2:7" x14ac:dyDescent="0.2">
      <c r="B15" s="83" t="s">
        <v>195</v>
      </c>
      <c r="C15" s="84" t="s">
        <v>196</v>
      </c>
      <c r="D15" s="85">
        <v>2E-3</v>
      </c>
      <c r="E15" s="85">
        <v>2E-3</v>
      </c>
    </row>
    <row r="16" spans="2:7" x14ac:dyDescent="0.2">
      <c r="B16" s="83" t="s">
        <v>197</v>
      </c>
      <c r="C16" s="84" t="s">
        <v>198</v>
      </c>
      <c r="D16" s="85">
        <v>6.0000000000000001E-3</v>
      </c>
      <c r="E16" s="85">
        <v>6.0000000000000001E-3</v>
      </c>
    </row>
    <row r="17" spans="2:5" ht="13.5" customHeight="1" x14ac:dyDescent="0.2">
      <c r="B17" s="83" t="s">
        <v>199</v>
      </c>
      <c r="C17" s="84" t="s">
        <v>200</v>
      </c>
      <c r="D17" s="85">
        <v>2.5000000000000001E-2</v>
      </c>
      <c r="E17" s="85">
        <v>2.5000000000000001E-2</v>
      </c>
    </row>
    <row r="18" spans="2:5" ht="13.5" customHeight="1" x14ac:dyDescent="0.2">
      <c r="B18" s="83" t="s">
        <v>201</v>
      </c>
      <c r="C18" s="84" t="s">
        <v>202</v>
      </c>
      <c r="D18" s="85">
        <v>0.03</v>
      </c>
      <c r="E18" s="85">
        <v>0.03</v>
      </c>
    </row>
    <row r="19" spans="2:5" x14ac:dyDescent="0.2">
      <c r="B19" s="83" t="s">
        <v>203</v>
      </c>
      <c r="C19" s="84" t="s">
        <v>204</v>
      </c>
      <c r="D19" s="85">
        <v>0.08</v>
      </c>
      <c r="E19" s="85">
        <v>0.08</v>
      </c>
    </row>
    <row r="20" spans="2:5" x14ac:dyDescent="0.2">
      <c r="B20" s="83" t="s">
        <v>205</v>
      </c>
      <c r="C20" s="84" t="s">
        <v>206</v>
      </c>
      <c r="D20" s="85">
        <v>0</v>
      </c>
      <c r="E20" s="85">
        <v>0</v>
      </c>
    </row>
    <row r="21" spans="2:5" x14ac:dyDescent="0.2">
      <c r="B21" s="86" t="s">
        <v>207</v>
      </c>
      <c r="C21" s="86" t="s">
        <v>12</v>
      </c>
      <c r="D21" s="87">
        <v>0.16800000000000001</v>
      </c>
      <c r="E21" s="87">
        <v>0.16800000000000001</v>
      </c>
    </row>
    <row r="22" spans="2:5" ht="6.75" customHeight="1" x14ac:dyDescent="0.2">
      <c r="B22" s="88"/>
      <c r="C22" s="89"/>
      <c r="D22" s="90"/>
      <c r="E22" s="91"/>
    </row>
    <row r="23" spans="2:5" x14ac:dyDescent="0.2">
      <c r="B23" s="251" t="s">
        <v>208</v>
      </c>
      <c r="C23" s="252"/>
      <c r="D23" s="252"/>
      <c r="E23" s="253"/>
    </row>
    <row r="24" spans="2:5" ht="15.75" customHeight="1" x14ac:dyDescent="0.2">
      <c r="B24" s="83" t="s">
        <v>209</v>
      </c>
      <c r="C24" s="84" t="s">
        <v>210</v>
      </c>
      <c r="D24" s="85">
        <v>0.1802</v>
      </c>
      <c r="E24" s="92" t="s">
        <v>211</v>
      </c>
    </row>
    <row r="25" spans="2:5" x14ac:dyDescent="0.2">
      <c r="B25" s="83" t="s">
        <v>212</v>
      </c>
      <c r="C25" s="84" t="s">
        <v>213</v>
      </c>
      <c r="D25" s="85">
        <v>4.3099999999999999E-2</v>
      </c>
      <c r="E25" s="92" t="s">
        <v>211</v>
      </c>
    </row>
    <row r="26" spans="2:5" ht="13.5" customHeight="1" x14ac:dyDescent="0.2">
      <c r="B26" s="83" t="s">
        <v>214</v>
      </c>
      <c r="C26" s="84" t="s">
        <v>215</v>
      </c>
      <c r="D26" s="85">
        <v>8.6999999999999994E-3</v>
      </c>
      <c r="E26" s="85">
        <v>6.6E-3</v>
      </c>
    </row>
    <row r="27" spans="2:5" ht="15" customHeight="1" x14ac:dyDescent="0.2">
      <c r="B27" s="83" t="s">
        <v>216</v>
      </c>
      <c r="C27" s="84" t="s">
        <v>217</v>
      </c>
      <c r="D27" s="85">
        <v>0.1096</v>
      </c>
      <c r="E27" s="85">
        <v>8.3299999999999999E-2</v>
      </c>
    </row>
    <row r="28" spans="2:5" ht="14.25" customHeight="1" x14ac:dyDescent="0.2">
      <c r="B28" s="83" t="s">
        <v>218</v>
      </c>
      <c r="C28" s="84" t="s">
        <v>219</v>
      </c>
      <c r="D28" s="85">
        <v>6.9999999999999999E-4</v>
      </c>
      <c r="E28" s="85">
        <v>5.0000000000000001E-4</v>
      </c>
    </row>
    <row r="29" spans="2:5" ht="15.75" customHeight="1" x14ac:dyDescent="0.2">
      <c r="B29" s="83" t="s">
        <v>220</v>
      </c>
      <c r="C29" s="84" t="s">
        <v>221</v>
      </c>
      <c r="D29" s="85">
        <v>7.3000000000000001E-3</v>
      </c>
      <c r="E29" s="85">
        <v>5.5999999999999999E-3</v>
      </c>
    </row>
    <row r="30" spans="2:5" ht="15" customHeight="1" x14ac:dyDescent="0.2">
      <c r="B30" s="83" t="s">
        <v>222</v>
      </c>
      <c r="C30" s="84" t="s">
        <v>223</v>
      </c>
      <c r="D30" s="85">
        <v>2.0199999999999999E-2</v>
      </c>
      <c r="E30" s="92" t="s">
        <v>211</v>
      </c>
    </row>
    <row r="31" spans="2:5" ht="13.5" customHeight="1" x14ac:dyDescent="0.2">
      <c r="B31" s="83" t="s">
        <v>224</v>
      </c>
      <c r="C31" s="84" t="s">
        <v>225</v>
      </c>
      <c r="D31" s="85">
        <v>1E-3</v>
      </c>
      <c r="E31" s="85">
        <v>8.0000000000000004E-4</v>
      </c>
    </row>
    <row r="32" spans="2:5" ht="15" customHeight="1" x14ac:dyDescent="0.2">
      <c r="B32" s="83" t="s">
        <v>226</v>
      </c>
      <c r="C32" s="84" t="s">
        <v>227</v>
      </c>
      <c r="D32" s="85">
        <v>9.64E-2</v>
      </c>
      <c r="E32" s="85">
        <v>7.3300000000000004E-2</v>
      </c>
    </row>
    <row r="33" spans="2:5" ht="12.75" customHeight="1" x14ac:dyDescent="0.2">
      <c r="B33" s="83" t="s">
        <v>228</v>
      </c>
      <c r="C33" s="84" t="s">
        <v>229</v>
      </c>
      <c r="D33" s="85">
        <v>4.0000000000000002E-4</v>
      </c>
      <c r="E33" s="85">
        <v>2.9999999999999997E-4</v>
      </c>
    </row>
    <row r="34" spans="2:5" x14ac:dyDescent="0.2">
      <c r="B34" s="86" t="s">
        <v>230</v>
      </c>
      <c r="C34" s="86" t="s">
        <v>12</v>
      </c>
      <c r="D34" s="87">
        <f>SUM(D24:D33)</f>
        <v>0.46759999999999996</v>
      </c>
      <c r="E34" s="87">
        <f>E26+E27+E28+E29+E31+E32+E33</f>
        <v>0.17039999999999997</v>
      </c>
    </row>
    <row r="35" spans="2:5" ht="6.75" customHeight="1" x14ac:dyDescent="0.2">
      <c r="B35" s="88"/>
      <c r="C35" s="89"/>
      <c r="D35" s="90"/>
      <c r="E35" s="91"/>
    </row>
    <row r="36" spans="2:5" x14ac:dyDescent="0.2">
      <c r="B36" s="251" t="s">
        <v>231</v>
      </c>
      <c r="C36" s="252"/>
      <c r="D36" s="252"/>
      <c r="E36" s="253"/>
    </row>
    <row r="37" spans="2:5" ht="16.5" customHeight="1" x14ac:dyDescent="0.2">
      <c r="B37" s="83" t="s">
        <v>232</v>
      </c>
      <c r="C37" s="84" t="s">
        <v>233</v>
      </c>
      <c r="D37" s="85">
        <v>4.53E-2</v>
      </c>
      <c r="E37" s="85">
        <v>3.4500000000000003E-2</v>
      </c>
    </row>
    <row r="38" spans="2:5" ht="14.25" customHeight="1" x14ac:dyDescent="0.2">
      <c r="B38" s="83" t="s">
        <v>234</v>
      </c>
      <c r="C38" s="84" t="s">
        <v>235</v>
      </c>
      <c r="D38" s="85">
        <v>1.1000000000000001E-3</v>
      </c>
      <c r="E38" s="85">
        <v>8.0000000000000004E-4</v>
      </c>
    </row>
    <row r="39" spans="2:5" ht="14.25" customHeight="1" x14ac:dyDescent="0.2">
      <c r="B39" s="83" t="s">
        <v>236</v>
      </c>
      <c r="C39" s="84" t="s">
        <v>237</v>
      </c>
      <c r="D39" s="85">
        <v>4.24E-2</v>
      </c>
      <c r="E39" s="85">
        <v>3.2300000000000002E-2</v>
      </c>
    </row>
    <row r="40" spans="2:5" ht="14.25" customHeight="1" x14ac:dyDescent="0.2">
      <c r="B40" s="83" t="s">
        <v>238</v>
      </c>
      <c r="C40" s="84" t="s">
        <v>239</v>
      </c>
      <c r="D40" s="85">
        <v>2.29E-2</v>
      </c>
      <c r="E40" s="85">
        <v>2.2800000000000001E-2</v>
      </c>
    </row>
    <row r="41" spans="2:5" ht="14.25" customHeight="1" x14ac:dyDescent="0.2">
      <c r="B41" s="83" t="s">
        <v>240</v>
      </c>
      <c r="C41" s="84" t="s">
        <v>241</v>
      </c>
      <c r="D41" s="85">
        <v>3.8E-3</v>
      </c>
      <c r="E41" s="85">
        <v>2.8999999999999998E-3</v>
      </c>
    </row>
    <row r="42" spans="2:5" x14ac:dyDescent="0.2">
      <c r="B42" s="86" t="s">
        <v>242</v>
      </c>
      <c r="C42" s="86" t="s">
        <v>12</v>
      </c>
      <c r="D42" s="87">
        <f>12.25%</f>
        <v>0.1225</v>
      </c>
      <c r="E42" s="87">
        <v>9.3299999999999994E-2</v>
      </c>
    </row>
    <row r="43" spans="2:5" ht="7.5" customHeight="1" x14ac:dyDescent="0.2">
      <c r="B43" s="88"/>
      <c r="C43" s="89"/>
      <c r="D43" s="90"/>
      <c r="E43" s="91"/>
    </row>
    <row r="44" spans="2:5" x14ac:dyDescent="0.2">
      <c r="B44" s="251" t="s">
        <v>243</v>
      </c>
      <c r="C44" s="252"/>
      <c r="D44" s="252"/>
      <c r="E44" s="253"/>
    </row>
    <row r="45" spans="2:5" ht="16.5" customHeight="1" x14ac:dyDescent="0.2">
      <c r="B45" s="83" t="s">
        <v>244</v>
      </c>
      <c r="C45" s="84" t="s">
        <v>245</v>
      </c>
      <c r="D45" s="85">
        <v>7.8600000000000003E-2</v>
      </c>
      <c r="E45" s="85">
        <v>2.86E-2</v>
      </c>
    </row>
    <row r="46" spans="2:5" ht="25.5" customHeight="1" x14ac:dyDescent="0.2">
      <c r="B46" s="93" t="s">
        <v>246</v>
      </c>
      <c r="C46" s="94" t="s">
        <v>247</v>
      </c>
      <c r="D46" s="95">
        <v>3.8E-3</v>
      </c>
      <c r="E46" s="95">
        <v>2.8999999999999998E-3</v>
      </c>
    </row>
    <row r="47" spans="2:5" x14ac:dyDescent="0.2">
      <c r="B47" s="96" t="s">
        <v>248</v>
      </c>
      <c r="C47" s="96" t="s">
        <v>12</v>
      </c>
      <c r="D47" s="97">
        <v>8.2400000000000001E-2</v>
      </c>
      <c r="E47" s="97">
        <v>3.15E-2</v>
      </c>
    </row>
    <row r="48" spans="2:5" ht="15" thickBot="1" x14ac:dyDescent="0.25">
      <c r="B48" s="98"/>
    </row>
    <row r="49" spans="2:5" ht="15" thickBot="1" x14ac:dyDescent="0.25">
      <c r="B49" s="246" t="s">
        <v>249</v>
      </c>
      <c r="C49" s="247"/>
      <c r="D49" s="99">
        <v>0.84050000000000002</v>
      </c>
      <c r="E49" s="100">
        <v>0.4632</v>
      </c>
    </row>
  </sheetData>
  <mergeCells count="7">
    <mergeCell ref="E2:E5"/>
    <mergeCell ref="B49:C49"/>
    <mergeCell ref="B8:E8"/>
    <mergeCell ref="B11:E11"/>
    <mergeCell ref="B23:E23"/>
    <mergeCell ref="B36:E36"/>
    <mergeCell ref="B44:E4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4"/>
  <sheetViews>
    <sheetView showOutlineSymbols="0" showWhiteSpace="0" view="pageBreakPreview" zoomScale="90" zoomScaleNormal="100" zoomScaleSheetLayoutView="90" workbookViewId="0">
      <selection activeCell="L8" sqref="L8"/>
    </sheetView>
  </sheetViews>
  <sheetFormatPr defaultRowHeight="14.25" x14ac:dyDescent="0.2"/>
  <cols>
    <col min="1" max="1" width="14.125" customWidth="1"/>
    <col min="2" max="3" width="14.625" customWidth="1"/>
    <col min="4" max="4" width="18.375" customWidth="1"/>
    <col min="5" max="6" width="8.875" customWidth="1"/>
    <col min="7" max="7" width="14.25" customWidth="1"/>
    <col min="8" max="10" width="10.5" customWidth="1"/>
    <col min="11" max="11" width="14" bestFit="1" customWidth="1"/>
  </cols>
  <sheetData>
    <row r="1" spans="1:24" ht="49.5" customHeight="1" x14ac:dyDescent="0.2">
      <c r="A1" s="1" t="s">
        <v>5</v>
      </c>
      <c r="B1" s="204" t="str">
        <f>'Memória de Cálculo'!B1</f>
        <v>Pavimentação de Vias no Município de Mogeiro - PB</v>
      </c>
      <c r="C1" s="204"/>
      <c r="D1" s="204"/>
      <c r="E1" s="178" t="s">
        <v>6</v>
      </c>
      <c r="F1" s="179"/>
      <c r="G1" s="224"/>
      <c r="H1" s="225"/>
      <c r="I1" s="225"/>
      <c r="J1" s="226"/>
    </row>
    <row r="2" spans="1:24" ht="26.25" customHeight="1" thickBot="1" x14ac:dyDescent="0.25">
      <c r="A2" s="2" t="s">
        <v>20</v>
      </c>
      <c r="B2" s="203" t="str">
        <f>'Memória de Cálculo'!B2</f>
        <v>Diversas Ruas - Bairro Luiz Gonçalves de Lima</v>
      </c>
      <c r="C2" s="203"/>
      <c r="D2" s="203"/>
      <c r="E2" s="180">
        <f>'Memória de Cálculo'!C2</f>
        <v>4858903.29</v>
      </c>
      <c r="F2" s="181"/>
      <c r="G2" s="224"/>
      <c r="H2" s="225"/>
      <c r="I2" s="225"/>
      <c r="J2" s="226"/>
    </row>
    <row r="3" spans="1:24" ht="25.5" customHeight="1" x14ac:dyDescent="0.2">
      <c r="A3" s="1" t="s">
        <v>7</v>
      </c>
      <c r="B3" s="235" t="str">
        <f>'Memória de Cálculo'!B3</f>
        <v>Sinapi - 05/2024 - Paraíba \ Sicro3 - 04/2024 - Paraíba \ DER-PB - abr/jun/2024</v>
      </c>
      <c r="C3" s="236"/>
      <c r="D3" s="256"/>
      <c r="E3" s="178" t="s">
        <v>21</v>
      </c>
      <c r="F3" s="179"/>
      <c r="G3" s="224"/>
      <c r="H3" s="225"/>
      <c r="I3" s="225"/>
      <c r="J3" s="226"/>
    </row>
    <row r="4" spans="1:24" ht="28.5" customHeight="1" thickBot="1" x14ac:dyDescent="0.25">
      <c r="A4" s="11" t="s">
        <v>25</v>
      </c>
      <c r="B4" s="234" t="str">
        <f>'Memória de Cálculo'!B4</f>
        <v>Horista: 84,05% Mensalista: 46,32%</v>
      </c>
      <c r="C4" s="257"/>
      <c r="D4" s="258"/>
      <c r="E4" s="259">
        <f>J28</f>
        <v>0.25590000000000002</v>
      </c>
      <c r="F4" s="181"/>
      <c r="G4" s="266" t="str">
        <f>'Memória de Cálculo'!E4</f>
        <v>ESTADO DA PARAÍBA
PREFEITURA MUNICIPAL DE MOGEIRO</v>
      </c>
      <c r="H4" s="267"/>
      <c r="I4" s="267"/>
      <c r="J4" s="268"/>
    </row>
    <row r="5" spans="1:24" ht="20.25" customHeight="1" thickBot="1" x14ac:dyDescent="0.25">
      <c r="A5" s="3" t="s">
        <v>19</v>
      </c>
      <c r="B5" s="296" t="str">
        <f>'Memória de Cálculo'!B5</f>
        <v>1092874-94</v>
      </c>
      <c r="C5" s="297"/>
      <c r="D5" s="297"/>
      <c r="E5" s="297"/>
      <c r="F5" s="298"/>
      <c r="G5" s="269"/>
      <c r="H5" s="270"/>
      <c r="I5" s="270"/>
      <c r="J5" s="271"/>
    </row>
    <row r="6" spans="1:24" ht="5.25" customHeight="1" thickBot="1" x14ac:dyDescent="0.25">
      <c r="A6" s="21"/>
      <c r="B6" s="22"/>
      <c r="C6" s="22"/>
      <c r="D6" s="22"/>
      <c r="E6" s="22"/>
      <c r="F6" s="22"/>
      <c r="G6" s="22"/>
      <c r="H6" s="20"/>
      <c r="I6" s="20"/>
    </row>
    <row r="7" spans="1:24" ht="19.5" customHeight="1" thickBot="1" x14ac:dyDescent="0.25">
      <c r="A7" s="260" t="s">
        <v>58</v>
      </c>
      <c r="B7" s="261"/>
      <c r="C7" s="261"/>
      <c r="D7" s="261"/>
      <c r="E7" s="261"/>
      <c r="F7" s="261"/>
      <c r="G7" s="261"/>
      <c r="H7" s="261"/>
      <c r="I7" s="261"/>
      <c r="J7" s="262"/>
    </row>
    <row r="8" spans="1:24" ht="32.25" customHeight="1" x14ac:dyDescent="0.2">
      <c r="A8" s="264"/>
      <c r="B8" s="264"/>
      <c r="C8" s="264"/>
      <c r="D8" s="5"/>
      <c r="E8" s="4"/>
      <c r="F8" s="187"/>
      <c r="G8" s="264"/>
      <c r="H8" s="299"/>
      <c r="I8" s="264"/>
      <c r="J8" s="264"/>
    </row>
    <row r="9" spans="1:24" x14ac:dyDescent="0.2">
      <c r="A9" s="274" t="s">
        <v>34</v>
      </c>
      <c r="B9" s="274"/>
      <c r="C9" s="274"/>
      <c r="D9" s="274"/>
      <c r="E9" s="274"/>
      <c r="F9" s="274"/>
      <c r="G9" s="274"/>
      <c r="H9" s="274"/>
      <c r="I9" s="275">
        <v>0.4</v>
      </c>
      <c r="J9" s="275"/>
    </row>
    <row r="10" spans="1:24" x14ac:dyDescent="0.2">
      <c r="A10" s="276" t="s">
        <v>35</v>
      </c>
      <c r="B10" s="276"/>
      <c r="C10" s="276"/>
      <c r="D10" s="276"/>
      <c r="E10" s="276"/>
      <c r="F10" s="276"/>
      <c r="G10" s="276"/>
      <c r="H10" s="276"/>
      <c r="I10" s="275">
        <v>0.05</v>
      </c>
      <c r="J10" s="275"/>
    </row>
    <row r="11" spans="1:24" ht="15" thickBot="1" x14ac:dyDescent="0.25">
      <c r="A11" s="4"/>
      <c r="B11" s="4"/>
      <c r="C11" s="4"/>
      <c r="D11" s="5"/>
      <c r="E11" s="4"/>
      <c r="F11" s="7"/>
      <c r="G11" s="4"/>
      <c r="H11" s="10"/>
      <c r="I11" s="4"/>
      <c r="J11" s="4"/>
    </row>
    <row r="12" spans="1:24" ht="16.5" thickBot="1" x14ac:dyDescent="0.3">
      <c r="A12" s="300" t="s">
        <v>86</v>
      </c>
      <c r="B12" s="301"/>
      <c r="C12" s="301"/>
      <c r="D12" s="301"/>
      <c r="E12" s="301"/>
      <c r="F12" s="301"/>
      <c r="G12" s="301"/>
      <c r="H12" s="301"/>
      <c r="I12" s="301"/>
      <c r="J12" s="302"/>
      <c r="K12" s="28"/>
      <c r="L12" s="28"/>
      <c r="M12" s="28"/>
      <c r="N12" s="28"/>
      <c r="O12" s="28"/>
      <c r="P12" s="28"/>
      <c r="Q12" s="28"/>
      <c r="R12" s="28"/>
      <c r="S12" s="28"/>
      <c r="T12" s="28"/>
    </row>
    <row r="13" spans="1:24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spans="1:24" ht="15" customHeight="1" x14ac:dyDescent="0.2">
      <c r="A14" s="303" t="s">
        <v>36</v>
      </c>
      <c r="B14" s="303"/>
      <c r="C14" s="303"/>
      <c r="D14" s="303"/>
      <c r="E14" s="303"/>
      <c r="F14" s="303"/>
      <c r="G14" s="303"/>
      <c r="H14" s="303"/>
      <c r="I14" s="303"/>
      <c r="J14" s="303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spans="1:24" ht="15" customHeight="1" x14ac:dyDescent="0.2">
      <c r="A15" s="282" t="s">
        <v>378</v>
      </c>
      <c r="B15" s="282"/>
      <c r="C15" s="282"/>
      <c r="D15" s="282"/>
      <c r="E15" s="282"/>
      <c r="F15" s="282"/>
      <c r="G15" s="282"/>
      <c r="H15" s="282"/>
      <c r="I15" s="282"/>
      <c r="J15" s="282"/>
      <c r="K15" s="28"/>
      <c r="L15" s="286" t="s">
        <v>26</v>
      </c>
      <c r="M15" s="286"/>
      <c r="N15" s="286"/>
      <c r="O15" s="286"/>
      <c r="P15" s="286"/>
      <c r="Q15" s="286"/>
      <c r="R15" s="28"/>
      <c r="S15" s="284" t="s">
        <v>33</v>
      </c>
      <c r="T15" s="284"/>
      <c r="U15" s="284"/>
      <c r="V15" s="284"/>
      <c r="W15" s="284"/>
      <c r="X15" s="284"/>
    </row>
    <row r="16" spans="1:24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8"/>
      <c r="L16" s="28"/>
      <c r="M16" s="28"/>
      <c r="N16" s="28"/>
      <c r="O16" s="28"/>
      <c r="P16" s="28"/>
      <c r="Q16" s="28"/>
      <c r="R16" s="28"/>
      <c r="S16" s="285"/>
      <c r="T16" s="285"/>
      <c r="U16" s="285"/>
      <c r="V16" s="285"/>
      <c r="W16" s="285"/>
      <c r="X16" s="285"/>
    </row>
    <row r="17" spans="1:24" ht="14.25" customHeight="1" x14ac:dyDescent="0.2">
      <c r="A17" s="280" t="s">
        <v>37</v>
      </c>
      <c r="B17" s="280"/>
      <c r="C17" s="280"/>
      <c r="D17" s="280"/>
      <c r="E17" s="280"/>
      <c r="F17" s="280"/>
      <c r="G17" s="280"/>
      <c r="H17" s="280"/>
      <c r="I17" s="280" t="s">
        <v>38</v>
      </c>
      <c r="J17" s="281" t="s">
        <v>39</v>
      </c>
      <c r="K17" s="28"/>
      <c r="L17" s="281" t="s">
        <v>40</v>
      </c>
      <c r="M17" s="281"/>
      <c r="N17" s="281"/>
      <c r="O17" s="283" t="s">
        <v>41</v>
      </c>
      <c r="P17" s="283" t="s">
        <v>42</v>
      </c>
      <c r="Q17" s="283" t="s">
        <v>43</v>
      </c>
      <c r="R17" s="28"/>
      <c r="S17" s="281" t="s">
        <v>40</v>
      </c>
      <c r="T17" s="281"/>
      <c r="U17" s="281"/>
      <c r="V17" s="283" t="s">
        <v>41</v>
      </c>
      <c r="W17" s="283" t="s">
        <v>42</v>
      </c>
      <c r="X17" s="283" t="s">
        <v>43</v>
      </c>
    </row>
    <row r="18" spans="1:24" ht="14.25" customHeight="1" x14ac:dyDescent="0.2">
      <c r="A18" s="280"/>
      <c r="B18" s="280"/>
      <c r="C18" s="280"/>
      <c r="D18" s="280"/>
      <c r="E18" s="280"/>
      <c r="F18" s="280"/>
      <c r="G18" s="280"/>
      <c r="H18" s="280"/>
      <c r="I18" s="280"/>
      <c r="J18" s="281"/>
      <c r="K18" s="28"/>
      <c r="L18" s="281"/>
      <c r="M18" s="281"/>
      <c r="N18" s="281"/>
      <c r="O18" s="283"/>
      <c r="P18" s="283"/>
      <c r="Q18" s="283"/>
      <c r="R18" s="28"/>
      <c r="S18" s="281"/>
      <c r="T18" s="281"/>
      <c r="U18" s="281"/>
      <c r="V18" s="283"/>
      <c r="W18" s="283"/>
      <c r="X18" s="283"/>
    </row>
    <row r="19" spans="1:24" ht="15" x14ac:dyDescent="0.2">
      <c r="A19" s="265" t="str">
        <f>IF($J$20=$A$151,"Encargos Sociais incidentes sobre a mão de obra","Administração Central")</f>
        <v>Administração Central</v>
      </c>
      <c r="B19" s="265"/>
      <c r="C19" s="265"/>
      <c r="D19" s="265"/>
      <c r="E19" s="265"/>
      <c r="F19" s="265"/>
      <c r="G19" s="265"/>
      <c r="H19" s="265"/>
      <c r="I19" s="29" t="s">
        <v>27</v>
      </c>
      <c r="J19" s="37">
        <v>3.7999999999999999E-2</v>
      </c>
      <c r="K19" s="28"/>
      <c r="L19" s="294" t="s">
        <v>27</v>
      </c>
      <c r="M19" s="294"/>
      <c r="N19" s="294"/>
      <c r="O19" s="30">
        <v>0.03</v>
      </c>
      <c r="P19" s="30">
        <v>0.04</v>
      </c>
      <c r="Q19" s="30">
        <v>5.5E-2</v>
      </c>
      <c r="R19" s="28"/>
      <c r="S19" s="291" t="s">
        <v>27</v>
      </c>
      <c r="T19" s="292"/>
      <c r="U19" s="293"/>
      <c r="V19" s="30">
        <v>3.7999999999999999E-2</v>
      </c>
      <c r="W19" s="30">
        <v>4.0099999999999997E-2</v>
      </c>
      <c r="X19" s="30">
        <v>4.6699999999999998E-2</v>
      </c>
    </row>
    <row r="20" spans="1:24" ht="15" x14ac:dyDescent="0.2">
      <c r="A20" s="265" t="str">
        <f>IF($J$20=$A$151,"Administração Central da empresa ou consultoria - overhead","Seguro e Garantia")</f>
        <v>Seguro e Garantia</v>
      </c>
      <c r="B20" s="265"/>
      <c r="C20" s="265"/>
      <c r="D20" s="265"/>
      <c r="E20" s="265"/>
      <c r="F20" s="265"/>
      <c r="G20" s="265"/>
      <c r="H20" s="265"/>
      <c r="I20" s="29" t="s">
        <v>28</v>
      </c>
      <c r="J20" s="37">
        <v>3.2000000000000002E-3</v>
      </c>
      <c r="K20" s="28"/>
      <c r="L20" s="294" t="s">
        <v>28</v>
      </c>
      <c r="M20" s="294"/>
      <c r="N20" s="294"/>
      <c r="O20" s="30">
        <v>8.0000000000000002E-3</v>
      </c>
      <c r="P20" s="30">
        <v>8.0000000000000002E-3</v>
      </c>
      <c r="Q20" s="30">
        <v>0.01</v>
      </c>
      <c r="R20" s="28"/>
      <c r="S20" s="291" t="s">
        <v>28</v>
      </c>
      <c r="T20" s="292"/>
      <c r="U20" s="293"/>
      <c r="V20" s="30">
        <v>3.2000000000000002E-3</v>
      </c>
      <c r="W20" s="30">
        <v>4.0000000000000001E-3</v>
      </c>
      <c r="X20" s="30">
        <v>7.4000000000000003E-3</v>
      </c>
    </row>
    <row r="21" spans="1:24" ht="15" x14ac:dyDescent="0.2">
      <c r="A21" s="265" t="str">
        <f>IF($J$20=$A$151,"","Risco")</f>
        <v>Risco</v>
      </c>
      <c r="B21" s="265"/>
      <c r="C21" s="265"/>
      <c r="D21" s="265"/>
      <c r="E21" s="265"/>
      <c r="F21" s="265"/>
      <c r="G21" s="265"/>
      <c r="H21" s="265"/>
      <c r="I21" s="29" t="s">
        <v>29</v>
      </c>
      <c r="J21" s="37">
        <v>5.0000000000000001E-3</v>
      </c>
      <c r="K21" s="28"/>
      <c r="L21" s="294" t="s">
        <v>29</v>
      </c>
      <c r="M21" s="294"/>
      <c r="N21" s="294"/>
      <c r="O21" s="30">
        <v>9.7000000000000003E-3</v>
      </c>
      <c r="P21" s="30">
        <v>1.2699999999999999E-2</v>
      </c>
      <c r="Q21" s="30">
        <v>1.2699999999999999E-2</v>
      </c>
      <c r="R21" s="28"/>
      <c r="S21" s="291" t="s">
        <v>29</v>
      </c>
      <c r="T21" s="292"/>
      <c r="U21" s="293"/>
      <c r="V21" s="30">
        <v>5.0000000000000001E-3</v>
      </c>
      <c r="W21" s="30">
        <v>5.6000000000000008E-3</v>
      </c>
      <c r="X21" s="30">
        <v>9.7000000000000003E-3</v>
      </c>
    </row>
    <row r="22" spans="1:24" ht="15" x14ac:dyDescent="0.2">
      <c r="A22" s="265" t="str">
        <f>IF($J$20=$A$151,"","Despesas Financeiras")</f>
        <v>Despesas Financeiras</v>
      </c>
      <c r="B22" s="265"/>
      <c r="C22" s="265"/>
      <c r="D22" s="265"/>
      <c r="E22" s="265"/>
      <c r="F22" s="265"/>
      <c r="G22" s="265"/>
      <c r="H22" s="265"/>
      <c r="I22" s="29" t="s">
        <v>30</v>
      </c>
      <c r="J22" s="37">
        <v>1.0200000000000001E-2</v>
      </c>
      <c r="K22" s="28"/>
      <c r="L22" s="294" t="s">
        <v>30</v>
      </c>
      <c r="M22" s="294"/>
      <c r="N22" s="294"/>
      <c r="O22" s="30">
        <v>5.8999999999999999E-3</v>
      </c>
      <c r="P22" s="30">
        <v>1.23E-2</v>
      </c>
      <c r="Q22" s="30">
        <v>1.3899999999999999E-2</v>
      </c>
      <c r="R22" s="28"/>
      <c r="S22" s="291" t="s">
        <v>30</v>
      </c>
      <c r="T22" s="292"/>
      <c r="U22" s="293"/>
      <c r="V22" s="30">
        <v>1.0200000000000001E-2</v>
      </c>
      <c r="W22" s="30">
        <v>1.11E-2</v>
      </c>
      <c r="X22" s="30">
        <v>1.21E-2</v>
      </c>
    </row>
    <row r="23" spans="1:24" ht="15" x14ac:dyDescent="0.2">
      <c r="A23" s="265" t="str">
        <f>IF($J$20=$A$151,"Margem bruta da empresa de consultoria","Lucro")</f>
        <v>Lucro</v>
      </c>
      <c r="B23" s="265"/>
      <c r="C23" s="265"/>
      <c r="D23" s="265"/>
      <c r="E23" s="265"/>
      <c r="F23" s="265"/>
      <c r="G23" s="265"/>
      <c r="H23" s="265"/>
      <c r="I23" s="29" t="s">
        <v>31</v>
      </c>
      <c r="J23" s="37">
        <v>6.7699999999999996E-2</v>
      </c>
      <c r="K23" s="28"/>
      <c r="L23" s="294" t="s">
        <v>31</v>
      </c>
      <c r="M23" s="294"/>
      <c r="N23" s="294"/>
      <c r="O23" s="30">
        <v>6.1600000000000002E-2</v>
      </c>
      <c r="P23" s="30">
        <v>7.400000000000001E-2</v>
      </c>
      <c r="Q23" s="30">
        <v>8.9600000000000013E-2</v>
      </c>
      <c r="R23" s="28"/>
      <c r="S23" s="291" t="s">
        <v>31</v>
      </c>
      <c r="T23" s="292"/>
      <c r="U23" s="293"/>
      <c r="V23" s="30">
        <v>6.6400000000000001E-2</v>
      </c>
      <c r="W23" s="30">
        <v>7.2999999999999995E-2</v>
      </c>
      <c r="X23" s="30">
        <v>8.6899999999999991E-2</v>
      </c>
    </row>
    <row r="24" spans="1:24" ht="15" x14ac:dyDescent="0.2">
      <c r="A24" s="265" t="s">
        <v>45</v>
      </c>
      <c r="B24" s="265"/>
      <c r="C24" s="265"/>
      <c r="D24" s="265"/>
      <c r="E24" s="265"/>
      <c r="F24" s="265"/>
      <c r="G24" s="265"/>
      <c r="H24" s="265"/>
      <c r="I24" s="29" t="s">
        <v>46</v>
      </c>
      <c r="J24" s="37">
        <v>3.6499999999999998E-2</v>
      </c>
      <c r="K24" s="28"/>
      <c r="L24" s="294" t="s">
        <v>46</v>
      </c>
      <c r="M24" s="294"/>
      <c r="N24" s="294"/>
      <c r="O24" s="30">
        <v>3.6499999999999998E-2</v>
      </c>
      <c r="P24" s="30">
        <v>3.6499999999999998E-2</v>
      </c>
      <c r="Q24" s="30">
        <v>3.6499999999999998E-2</v>
      </c>
      <c r="R24" s="28"/>
      <c r="S24" s="291" t="s">
        <v>46</v>
      </c>
      <c r="T24" s="292"/>
      <c r="U24" s="293"/>
      <c r="V24" s="30">
        <v>3.6499999999999998E-2</v>
      </c>
      <c r="W24" s="30">
        <v>3.6499999999999998E-2</v>
      </c>
      <c r="X24" s="30">
        <v>3.6499999999999998E-2</v>
      </c>
    </row>
    <row r="25" spans="1:24" ht="15" x14ac:dyDescent="0.2">
      <c r="A25" s="265" t="s">
        <v>47</v>
      </c>
      <c r="B25" s="265"/>
      <c r="C25" s="265"/>
      <c r="D25" s="265"/>
      <c r="E25" s="265"/>
      <c r="F25" s="265"/>
      <c r="G25" s="265"/>
      <c r="H25" s="265"/>
      <c r="I25" s="29" t="s">
        <v>48</v>
      </c>
      <c r="J25" s="30">
        <f>ROUND(I9*I10,4)</f>
        <v>0.02</v>
      </c>
      <c r="K25" s="28"/>
      <c r="L25" s="294" t="s">
        <v>44</v>
      </c>
      <c r="M25" s="294"/>
      <c r="N25" s="294"/>
      <c r="O25" s="30">
        <v>0</v>
      </c>
      <c r="P25" s="30">
        <v>2.5000000000000001E-2</v>
      </c>
      <c r="Q25" s="30">
        <v>0.05</v>
      </c>
      <c r="R25" s="28"/>
      <c r="S25" s="291" t="s">
        <v>44</v>
      </c>
      <c r="T25" s="292"/>
      <c r="U25" s="293"/>
      <c r="V25" s="30">
        <v>0</v>
      </c>
      <c r="W25" s="30">
        <v>2.5000000000000001E-2</v>
      </c>
      <c r="X25" s="30">
        <v>0.05</v>
      </c>
    </row>
    <row r="26" spans="1:24" ht="15" x14ac:dyDescent="0.2">
      <c r="A26" s="265" t="s">
        <v>49</v>
      </c>
      <c r="B26" s="265"/>
      <c r="C26" s="265"/>
      <c r="D26" s="265"/>
      <c r="E26" s="265"/>
      <c r="F26" s="265"/>
      <c r="G26" s="265"/>
      <c r="H26" s="265"/>
      <c r="I26" s="29" t="s">
        <v>50</v>
      </c>
      <c r="J26" s="30">
        <v>4.4999999999999998E-2</v>
      </c>
      <c r="K26" s="28"/>
      <c r="L26" s="294" t="s">
        <v>44</v>
      </c>
      <c r="M26" s="294"/>
      <c r="N26" s="294"/>
      <c r="O26" s="31">
        <v>0</v>
      </c>
      <c r="P26" s="31">
        <v>4.4999999999999998E-2</v>
      </c>
      <c r="Q26" s="31">
        <v>4.4999999999999998E-2</v>
      </c>
      <c r="R26" s="28"/>
      <c r="S26" s="291" t="s">
        <v>44</v>
      </c>
      <c r="T26" s="292"/>
      <c r="U26" s="293"/>
      <c r="V26" s="31">
        <v>0</v>
      </c>
      <c r="W26" s="31">
        <v>4.4999999999999998E-2</v>
      </c>
      <c r="X26" s="31">
        <v>4.4999999999999998E-2</v>
      </c>
    </row>
    <row r="27" spans="1:24" ht="15" customHeight="1" x14ac:dyDescent="0.2">
      <c r="A27" s="295" t="s">
        <v>51</v>
      </c>
      <c r="B27" s="295"/>
      <c r="C27" s="295"/>
      <c r="D27" s="295"/>
      <c r="E27" s="295"/>
      <c r="F27" s="295"/>
      <c r="G27" s="295"/>
      <c r="H27" s="295"/>
      <c r="I27" s="32" t="s">
        <v>32</v>
      </c>
      <c r="J27" s="30">
        <f>ROUND((((1+J19+J20+J21)*(1+J22)*(1+J23)/(1-(J24+J25)))-1),4)</f>
        <v>0.19600000000000001</v>
      </c>
      <c r="K27" s="28"/>
      <c r="L27" s="281" t="str">
        <f>IF(((J27&gt;=O27)*AND(J27&lt;=Q27)),"OK","FORA DO INTERVALO")</f>
        <v>FORA DO INTERVALO</v>
      </c>
      <c r="M27" s="281"/>
      <c r="N27" s="281"/>
      <c r="O27" s="30">
        <v>0.2034</v>
      </c>
      <c r="P27" s="30">
        <v>0.22120000000000001</v>
      </c>
      <c r="Q27" s="30">
        <v>0.25</v>
      </c>
      <c r="R27" s="28"/>
      <c r="S27" s="287" t="str">
        <f>IF((J27&gt;=V27)*AND(J27&lt;=X27),"OK","FORA DO INTERVALO")</f>
        <v>OK</v>
      </c>
      <c r="T27" s="288"/>
      <c r="U27" s="289"/>
      <c r="V27" s="30">
        <v>0.19600000000000001</v>
      </c>
      <c r="W27" s="30">
        <v>0.2097</v>
      </c>
      <c r="X27" s="30">
        <v>0.24230000000000002</v>
      </c>
    </row>
    <row r="28" spans="1:24" ht="15" customHeight="1" x14ac:dyDescent="0.2">
      <c r="A28" s="39"/>
      <c r="B28" s="40"/>
      <c r="C28" s="41" t="s">
        <v>60</v>
      </c>
      <c r="D28" s="290" t="str">
        <f>IF(J26=0,"SEM Desoneração","COM Desoneração")</f>
        <v>COM Desoneração</v>
      </c>
      <c r="E28" s="290"/>
      <c r="F28" s="40"/>
      <c r="G28" s="40"/>
      <c r="H28" s="42"/>
      <c r="I28" s="38" t="s">
        <v>52</v>
      </c>
      <c r="J28" s="33">
        <f>ROUND((((1+J19+J20+J21)*(1+J22)*(1+J23)/(1-(J24+J25+J26)))-1),4)</f>
        <v>0.25590000000000002</v>
      </c>
      <c r="K28" s="28"/>
      <c r="L28" s="28"/>
      <c r="M28" s="28"/>
      <c r="N28" s="28"/>
      <c r="O28" s="28"/>
      <c r="P28" s="28"/>
      <c r="Q28" s="28"/>
      <c r="R28" s="28"/>
      <c r="S28" s="28"/>
      <c r="T28" s="28"/>
    </row>
    <row r="29" spans="1:24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8"/>
      <c r="R29" s="28"/>
      <c r="S29" s="28"/>
      <c r="T29" s="28"/>
    </row>
    <row r="30" spans="1:24" ht="15.75" x14ac:dyDescent="0.2">
      <c r="A30" s="34"/>
      <c r="B30" s="277"/>
      <c r="C30" s="277"/>
      <c r="D30" s="277"/>
      <c r="E30" s="277"/>
      <c r="F30" s="277"/>
      <c r="G30" s="277"/>
      <c r="H30" s="277"/>
      <c r="I30" s="277"/>
      <c r="J30" s="277"/>
      <c r="K30" s="28"/>
      <c r="R30" s="28"/>
      <c r="S30" s="28"/>
      <c r="T30" s="28"/>
    </row>
    <row r="31" spans="1:24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8"/>
      <c r="R31" s="28"/>
      <c r="S31" s="28"/>
      <c r="T31" s="28"/>
    </row>
    <row r="32" spans="1:24" x14ac:dyDescent="0.2">
      <c r="A32" s="263" t="s">
        <v>53</v>
      </c>
      <c r="B32" s="263"/>
      <c r="C32" s="263"/>
      <c r="D32" s="263"/>
      <c r="E32" s="263"/>
      <c r="F32" s="263"/>
      <c r="G32" s="263"/>
      <c r="H32" s="263"/>
      <c r="I32" s="263"/>
      <c r="J32" s="263"/>
      <c r="K32" s="28"/>
      <c r="R32" s="28"/>
      <c r="S32" s="28"/>
      <c r="T32" s="28"/>
    </row>
    <row r="33" spans="1:20" ht="15.75" x14ac:dyDescent="0.25">
      <c r="A33" s="35"/>
      <c r="B33" s="35"/>
      <c r="C33" s="278" t="s">
        <v>54</v>
      </c>
      <c r="D33" s="255" t="s">
        <v>59</v>
      </c>
      <c r="E33" s="255"/>
      <c r="F33" s="255"/>
      <c r="G33" s="279" t="s">
        <v>55</v>
      </c>
      <c r="I33" s="35"/>
      <c r="J33" s="35"/>
      <c r="K33" s="28"/>
      <c r="R33" s="28"/>
      <c r="S33" s="28"/>
      <c r="T33" s="28"/>
    </row>
    <row r="34" spans="1:20" ht="15.75" x14ac:dyDescent="0.2">
      <c r="A34" s="35"/>
      <c r="B34" s="35"/>
      <c r="C34" s="278"/>
      <c r="D34" s="254" t="s">
        <v>56</v>
      </c>
      <c r="E34" s="254"/>
      <c r="F34" s="254"/>
      <c r="G34" s="279"/>
      <c r="I34" s="35"/>
      <c r="J34" s="35"/>
      <c r="K34" s="28"/>
      <c r="R34" s="28"/>
      <c r="S34" s="28"/>
      <c r="T34" s="28"/>
    </row>
    <row r="35" spans="1:20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28"/>
      <c r="R35" s="28"/>
      <c r="S35" s="28"/>
      <c r="T35" s="28"/>
    </row>
    <row r="36" spans="1:20" ht="29.25" customHeight="1" x14ac:dyDescent="0.2">
      <c r="A36" s="272" t="str">
        <f>CONCATENATE("Declaro para os devidos fins que, conforme legislação tributária municipal, a base de cálculo deste tipo de obra corresponde a ",$I$9*100,"%, com a respectiva alíquota de ",$I$10*100,"%.")</f>
        <v>Declaro para os devidos fins que, conforme legislação tributária municipal, a base de cálculo deste tipo de obra corresponde a 40%, com a respectiva alíquota de 5%.</v>
      </c>
      <c r="B36" s="272"/>
      <c r="C36" s="272"/>
      <c r="D36" s="272"/>
      <c r="E36" s="272"/>
      <c r="F36" s="272"/>
      <c r="G36" s="272"/>
      <c r="H36" s="272"/>
      <c r="I36" s="272"/>
      <c r="J36" s="272"/>
      <c r="K36" s="28"/>
      <c r="R36" s="28"/>
      <c r="S36" s="28"/>
      <c r="T36" s="28"/>
    </row>
    <row r="37" spans="1:20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8"/>
      <c r="R37" s="28"/>
      <c r="S37" s="28"/>
      <c r="T37" s="28"/>
    </row>
    <row r="38" spans="1:20" ht="31.5" customHeight="1" x14ac:dyDescent="0.2">
      <c r="A38" s="272" t="str">
        <f>CONCATENATE("Declaro para os devidos fins que o regime de Contribuição Previdenciária sobre a Receita Bruta adotado para elaboração do orçamento foi ",D28,", e que esta é a alternativa mais adequada para a Administração Pública.")</f>
        <v>Declaro para os devidos fins que o regime de Contribuição Previdenciária sobre a Receita Bruta adotado para elaboração do orçamento foi COM Desoneração, e que esta é a alternativa mais adequada para a Administração Pública.</v>
      </c>
      <c r="B38" s="272"/>
      <c r="C38" s="272"/>
      <c r="D38" s="272"/>
      <c r="E38" s="272"/>
      <c r="F38" s="272"/>
      <c r="G38" s="272"/>
      <c r="H38" s="272"/>
      <c r="I38" s="272"/>
      <c r="J38" s="272"/>
      <c r="K38" s="28"/>
      <c r="R38" s="28"/>
      <c r="S38" s="28"/>
      <c r="T38" s="28"/>
    </row>
    <row r="39" spans="1:20" ht="15" customHeight="1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28"/>
      <c r="R39" s="28"/>
      <c r="S39" s="28"/>
      <c r="T39" s="28"/>
    </row>
    <row r="40" spans="1:20" ht="31.5" customHeight="1" x14ac:dyDescent="0.2">
      <c r="A40" s="272" t="str">
        <f>CONCATENATE("Declaro para os devidos fins que a data-base adotada para elaboração do orçamento foi ",B3,"")</f>
        <v>Declaro para os devidos fins que a data-base adotada para elaboração do orçamento foi Sinapi - 05/2024 - Paraíba \ Sicro3 - 04/2024 - Paraíba \ DER-PB - abr/jun/2024</v>
      </c>
      <c r="B40" s="272"/>
      <c r="C40" s="272"/>
      <c r="D40" s="272"/>
      <c r="E40" s="272"/>
      <c r="F40" s="272"/>
      <c r="G40" s="272"/>
      <c r="H40" s="272"/>
      <c r="I40" s="272"/>
      <c r="J40" s="272"/>
      <c r="K40" s="28"/>
      <c r="R40" s="28"/>
      <c r="S40" s="28"/>
      <c r="T40" s="28"/>
    </row>
    <row r="41" spans="1:20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8"/>
      <c r="R41" s="28"/>
      <c r="S41" s="28"/>
      <c r="T41" s="28"/>
    </row>
    <row r="42" spans="1:20" ht="15" customHeight="1" x14ac:dyDescent="0.2">
      <c r="A42" s="27" t="s">
        <v>57</v>
      </c>
      <c r="B42" s="27"/>
      <c r="C42" s="27"/>
      <c r="D42" s="27"/>
      <c r="E42" s="27"/>
      <c r="F42" s="27"/>
      <c r="G42" s="27"/>
      <c r="H42" s="27"/>
      <c r="I42" s="27"/>
      <c r="J42" s="27"/>
      <c r="K42" s="28"/>
      <c r="R42" s="28"/>
      <c r="S42" s="28"/>
      <c r="T42" s="28"/>
    </row>
    <row r="43" spans="1:20" ht="65.25" customHeight="1" x14ac:dyDescent="0.2">
      <c r="A43" s="273"/>
      <c r="B43" s="273"/>
      <c r="C43" s="273"/>
      <c r="D43" s="273"/>
      <c r="E43" s="273"/>
      <c r="F43" s="273"/>
      <c r="G43" s="273"/>
      <c r="H43" s="273"/>
      <c r="I43" s="273"/>
      <c r="J43" s="273"/>
      <c r="K43" s="28"/>
      <c r="R43" s="28"/>
      <c r="S43" s="28"/>
      <c r="T43" s="28"/>
    </row>
    <row r="44" spans="1:20" ht="18.75" customHeight="1" x14ac:dyDescent="0.2"/>
  </sheetData>
  <mergeCells count="73">
    <mergeCell ref="B5:F5"/>
    <mergeCell ref="L21:N21"/>
    <mergeCell ref="S26:U26"/>
    <mergeCell ref="F8:G8"/>
    <mergeCell ref="H8:J8"/>
    <mergeCell ref="S19:U19"/>
    <mergeCell ref="A19:H19"/>
    <mergeCell ref="A17:H18"/>
    <mergeCell ref="A12:J12"/>
    <mergeCell ref="A14:J14"/>
    <mergeCell ref="L19:N19"/>
    <mergeCell ref="A20:H20"/>
    <mergeCell ref="L20:N20"/>
    <mergeCell ref="A21:H21"/>
    <mergeCell ref="A22:H22"/>
    <mergeCell ref="S27:U27"/>
    <mergeCell ref="D28:E28"/>
    <mergeCell ref="S20:U20"/>
    <mergeCell ref="S21:U21"/>
    <mergeCell ref="S22:U22"/>
    <mergeCell ref="S23:U23"/>
    <mergeCell ref="S24:U24"/>
    <mergeCell ref="S25:U25"/>
    <mergeCell ref="L27:N27"/>
    <mergeCell ref="L26:N26"/>
    <mergeCell ref="L24:N24"/>
    <mergeCell ref="L25:N25"/>
    <mergeCell ref="L22:N22"/>
    <mergeCell ref="A27:H27"/>
    <mergeCell ref="L23:N23"/>
    <mergeCell ref="A23:H23"/>
    <mergeCell ref="V17:V18"/>
    <mergeCell ref="W17:W18"/>
    <mergeCell ref="X17:X18"/>
    <mergeCell ref="S15:X16"/>
    <mergeCell ref="L17:N18"/>
    <mergeCell ref="O17:O18"/>
    <mergeCell ref="P17:P18"/>
    <mergeCell ref="Q17:Q18"/>
    <mergeCell ref="L15:Q15"/>
    <mergeCell ref="S17:U18"/>
    <mergeCell ref="A36:J36"/>
    <mergeCell ref="A38:J38"/>
    <mergeCell ref="A43:J43"/>
    <mergeCell ref="A9:H9"/>
    <mergeCell ref="I9:J9"/>
    <mergeCell ref="A10:H10"/>
    <mergeCell ref="I10:J10"/>
    <mergeCell ref="B30:J30"/>
    <mergeCell ref="C33:C34"/>
    <mergeCell ref="G33:G34"/>
    <mergeCell ref="A26:H26"/>
    <mergeCell ref="I17:I18"/>
    <mergeCell ref="J17:J18"/>
    <mergeCell ref="A15:J15"/>
    <mergeCell ref="A25:H25"/>
    <mergeCell ref="A40:J40"/>
    <mergeCell ref="D34:F34"/>
    <mergeCell ref="D33:F33"/>
    <mergeCell ref="B1:D1"/>
    <mergeCell ref="E1:F1"/>
    <mergeCell ref="B2:D2"/>
    <mergeCell ref="E2:F2"/>
    <mergeCell ref="B3:D3"/>
    <mergeCell ref="E3:F3"/>
    <mergeCell ref="B4:D4"/>
    <mergeCell ref="E4:F4"/>
    <mergeCell ref="A7:J7"/>
    <mergeCell ref="A32:J32"/>
    <mergeCell ref="A8:C8"/>
    <mergeCell ref="A24:H24"/>
    <mergeCell ref="G1:J3"/>
    <mergeCell ref="G4:J5"/>
  </mergeCells>
  <conditionalFormatting sqref="A28:D28 F28:J28">
    <cfRule type="expression" dxfId="5" priority="5" stopIfTrue="1">
      <formula>DESONERACAO="não"</formula>
    </cfRule>
  </conditionalFormatting>
  <conditionalFormatting sqref="J27">
    <cfRule type="expression" dxfId="4" priority="8" stopIfTrue="1">
      <formula>DESONERACAO="não"</formula>
    </cfRule>
  </conditionalFormatting>
  <conditionalFormatting sqref="L27:N27">
    <cfRule type="expression" dxfId="3" priority="3" stopIfTrue="1">
      <formula>AND(L27&lt;&gt;"OK",L27&lt;&gt;"-",L27&lt;&gt;"")</formula>
    </cfRule>
    <cfRule type="cellIs" dxfId="2" priority="4" stopIfTrue="1" operator="equal">
      <formula>"OK"</formula>
    </cfRule>
  </conditionalFormatting>
  <conditionalFormatting sqref="S27">
    <cfRule type="expression" dxfId="1" priority="1" stopIfTrue="1">
      <formula>AND(S27&lt;&gt;"OK",S27&lt;&gt;"-",S27&lt;&gt;"")</formula>
    </cfRule>
    <cfRule type="cellIs" dxfId="0" priority="2" stopIfTrue="1" operator="equal">
      <formula>"OK"</formula>
    </cfRule>
  </conditionalFormatting>
  <dataValidations count="6">
    <dataValidation type="list" allowBlank="1" showErrorMessage="1" sqref="A15:J15">
      <formula1>BDI.TipoObra</formula1>
      <formula2>0</formula2>
    </dataValidation>
    <dataValidation operator="greaterThanOrEqual" allowBlank="1" showErrorMessage="1" errorTitle="Erro de valores" error="Digite um valor igual a 0% ou 2%." sqref="J26">
      <formula1>0</formula1>
      <formula2>0</formula2>
    </dataValidation>
    <dataValidation type="decimal" allowBlank="1" showErrorMessage="1" errorTitle="Erro de valores" error="Digite um valor maior do que 0." sqref="J25">
      <formula1>0</formula1>
      <formula2>1</formula2>
    </dataValidation>
    <dataValidation type="decimal" allowBlank="1" showErrorMessage="1" errorTitle="Erro de valores" error="Digite um valor entre 0% e 100%" sqref="J19:J24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I9:J9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I10:J10">
      <formula1>0</formula1>
      <formula2>0</formula2>
    </dataValidation>
  </dataValidations>
  <pageMargins left="0.5" right="0.5" top="1" bottom="1" header="0.5" footer="0.5"/>
  <pageSetup paperSize="9" scale="66" fitToHeight="0" orientation="portrait" r:id="rId1"/>
  <headerFooter>
    <oddHeader>&amp;L &amp;C &amp;R</oddHeader>
    <oddFooter>&amp;L &amp;C &amp;R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V65"/>
  <sheetViews>
    <sheetView showGridLines="0" tabSelected="1" view="pageBreakPreview" zoomScale="60" zoomScaleNormal="60" workbookViewId="0">
      <selection activeCell="T66" sqref="T66"/>
    </sheetView>
  </sheetViews>
  <sheetFormatPr defaultRowHeight="14.25" x14ac:dyDescent="0.2"/>
  <cols>
    <col min="2" max="2" width="18" customWidth="1"/>
    <col min="3" max="3" width="14.5" customWidth="1"/>
    <col min="4" max="4" width="20.75" customWidth="1"/>
    <col min="5" max="5" width="11.875" customWidth="1"/>
    <col min="6" max="6" width="10.75" customWidth="1"/>
    <col min="8" max="8" width="11.125" customWidth="1"/>
    <col min="12" max="12" width="10.625" customWidth="1"/>
    <col min="15" max="15" width="11" customWidth="1"/>
    <col min="16" max="16" width="8.625" customWidth="1"/>
    <col min="17" max="17" width="17.875" customWidth="1"/>
    <col min="18" max="18" width="13" customWidth="1"/>
    <col min="19" max="19" width="10.375" customWidth="1"/>
  </cols>
  <sheetData>
    <row r="2" spans="2:22" ht="38.25" customHeight="1" x14ac:dyDescent="0.2">
      <c r="B2" s="137" t="s">
        <v>5</v>
      </c>
      <c r="C2" s="307" t="str">
        <f>'Memória de Cálculo'!$B$1</f>
        <v>Pavimentação de Vias no Município de Mogeiro - PB</v>
      </c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134" t="s">
        <v>6</v>
      </c>
      <c r="R2" s="310" t="str">
        <f>'Memória de Cálculo'!$E$4</f>
        <v>ESTADO DA PARAÍBA
PREFEITURA MUNICIPAL DE MOGEIRO</v>
      </c>
      <c r="S2" s="311"/>
      <c r="T2" s="311"/>
      <c r="U2" s="311"/>
      <c r="V2" s="312"/>
    </row>
    <row r="3" spans="2:22" ht="33.75" customHeight="1" x14ac:dyDescent="0.2">
      <c r="B3" s="138" t="s">
        <v>20</v>
      </c>
      <c r="C3" s="308" t="str">
        <f>'Memória de Cálculo'!$B$2</f>
        <v>Diversas Ruas - Bairro Luiz Gonçalves de Lima</v>
      </c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135">
        <f>'Memória de Cálculo'!$C$2</f>
        <v>4858903.29</v>
      </c>
      <c r="R3" s="313"/>
      <c r="S3" s="314"/>
      <c r="T3" s="314"/>
      <c r="U3" s="314"/>
      <c r="V3" s="315"/>
    </row>
    <row r="4" spans="2:22" ht="34.5" customHeight="1" x14ac:dyDescent="0.2">
      <c r="B4" s="137" t="s">
        <v>7</v>
      </c>
      <c r="C4" s="309" t="str">
        <f>'Memória de Cálculo'!$B$3</f>
        <v>Sinapi - 05/2024 - Paraíba \ Sicro3 - 04/2024 - Paraíba \ DER-PB - abr/jun/2024</v>
      </c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134" t="s">
        <v>21</v>
      </c>
      <c r="R4" s="313"/>
      <c r="S4" s="314"/>
      <c r="T4" s="314"/>
      <c r="U4" s="314"/>
      <c r="V4" s="315"/>
    </row>
    <row r="5" spans="2:22" ht="38.25" customHeight="1" x14ac:dyDescent="0.2">
      <c r="B5" s="139" t="s">
        <v>25</v>
      </c>
      <c r="C5" s="308" t="str">
        <f>'Memória de Cálculo'!$B$4</f>
        <v>Horista: 84,05% Mensalista: 46,32%</v>
      </c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136">
        <f>'Memória de Cálculo'!$C$4</f>
        <v>0.25590000000000002</v>
      </c>
      <c r="R5" s="316"/>
      <c r="S5" s="317"/>
      <c r="T5" s="317"/>
      <c r="U5" s="317"/>
      <c r="V5" s="318"/>
    </row>
    <row r="6" spans="2:22" ht="30" customHeight="1" x14ac:dyDescent="0.2">
      <c r="B6" s="140" t="s">
        <v>19</v>
      </c>
      <c r="C6" s="304" t="str">
        <f>'Memória de Cálculo'!B5</f>
        <v>1092874-94</v>
      </c>
      <c r="D6" s="304"/>
      <c r="E6" s="304"/>
      <c r="F6" s="304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  <c r="U6" s="304"/>
      <c r="V6" s="304"/>
    </row>
    <row r="8" spans="2:22" ht="60" x14ac:dyDescent="0.25">
      <c r="B8" s="64"/>
      <c r="C8" s="65" t="s">
        <v>112</v>
      </c>
      <c r="D8" s="60" t="s">
        <v>113</v>
      </c>
      <c r="E8" s="305" t="s">
        <v>114</v>
      </c>
      <c r="F8" s="305"/>
      <c r="G8" s="66" t="s">
        <v>115</v>
      </c>
      <c r="H8" s="66" t="s">
        <v>116</v>
      </c>
      <c r="I8" s="66" t="s">
        <v>117</v>
      </c>
      <c r="J8" s="66" t="s">
        <v>118</v>
      </c>
      <c r="K8" s="67" t="s">
        <v>119</v>
      </c>
      <c r="L8" s="306" t="s">
        <v>120</v>
      </c>
      <c r="M8" s="306"/>
      <c r="N8" s="66" t="s">
        <v>115</v>
      </c>
      <c r="O8" s="66" t="s">
        <v>121</v>
      </c>
      <c r="P8" s="66" t="s">
        <v>122</v>
      </c>
      <c r="Q8" s="66" t="s">
        <v>123</v>
      </c>
      <c r="R8" s="66" t="s">
        <v>124</v>
      </c>
      <c r="S8" s="66" t="s">
        <v>125</v>
      </c>
      <c r="T8" s="66" t="s">
        <v>126</v>
      </c>
      <c r="U8" s="66" t="s">
        <v>127</v>
      </c>
      <c r="V8" s="66" t="s">
        <v>128</v>
      </c>
    </row>
    <row r="9" spans="2:22" ht="15" x14ac:dyDescent="0.25">
      <c r="B9" s="64"/>
      <c r="C9" s="59"/>
      <c r="D9" s="59"/>
      <c r="E9" s="60" t="s">
        <v>129</v>
      </c>
      <c r="F9" s="60" t="s">
        <v>130</v>
      </c>
      <c r="G9" s="59"/>
      <c r="H9" s="59"/>
      <c r="I9" s="59"/>
      <c r="J9" s="59"/>
      <c r="K9" s="59"/>
      <c r="L9" s="60" t="s">
        <v>129</v>
      </c>
      <c r="M9" s="60" t="s">
        <v>130</v>
      </c>
      <c r="N9" s="59"/>
      <c r="O9" s="59"/>
      <c r="P9" s="59"/>
      <c r="Q9" s="59"/>
      <c r="R9" s="59"/>
      <c r="S9" s="59"/>
      <c r="T9" s="59"/>
      <c r="U9" s="59"/>
      <c r="V9" s="59"/>
    </row>
    <row r="10" spans="2:22" ht="15" x14ac:dyDescent="0.25">
      <c r="B10" s="68" t="s">
        <v>131</v>
      </c>
      <c r="C10" s="61">
        <v>1</v>
      </c>
      <c r="D10" s="61">
        <v>2</v>
      </c>
      <c r="E10" s="61">
        <v>3</v>
      </c>
      <c r="F10" s="61">
        <v>4</v>
      </c>
      <c r="G10" s="61">
        <v>5</v>
      </c>
      <c r="H10" s="61">
        <v>6</v>
      </c>
      <c r="I10" s="61">
        <v>7</v>
      </c>
      <c r="J10" s="61">
        <v>8</v>
      </c>
      <c r="K10" s="61">
        <v>9</v>
      </c>
      <c r="L10" s="61">
        <v>10</v>
      </c>
      <c r="M10" s="61">
        <v>11</v>
      </c>
      <c r="N10" s="61">
        <v>12</v>
      </c>
      <c r="O10" s="61">
        <v>13</v>
      </c>
      <c r="P10" s="61">
        <v>14</v>
      </c>
      <c r="Q10" s="61">
        <v>15</v>
      </c>
      <c r="R10" s="61">
        <v>16</v>
      </c>
      <c r="S10" s="61">
        <v>17</v>
      </c>
      <c r="T10" s="61">
        <v>18</v>
      </c>
      <c r="U10" s="61">
        <v>19</v>
      </c>
      <c r="V10" s="61">
        <v>20</v>
      </c>
    </row>
    <row r="11" spans="2:22" ht="15.75" x14ac:dyDescent="0.25">
      <c r="B11" s="68" t="s">
        <v>132</v>
      </c>
      <c r="C11" s="62"/>
      <c r="D11" s="62"/>
      <c r="E11" s="62" t="s">
        <v>71</v>
      </c>
      <c r="F11" s="62" t="s">
        <v>71</v>
      </c>
      <c r="G11" s="62" t="s">
        <v>71</v>
      </c>
      <c r="H11" s="62" t="s">
        <v>71</v>
      </c>
      <c r="I11" s="62" t="s">
        <v>133</v>
      </c>
      <c r="J11" s="62" t="s">
        <v>71</v>
      </c>
      <c r="K11" s="62" t="s">
        <v>134</v>
      </c>
      <c r="L11" s="62" t="s">
        <v>71</v>
      </c>
      <c r="M11" s="62" t="s">
        <v>71</v>
      </c>
      <c r="N11" s="62" t="s">
        <v>71</v>
      </c>
      <c r="O11" s="62" t="s">
        <v>71</v>
      </c>
      <c r="P11" s="62" t="s">
        <v>133</v>
      </c>
      <c r="Q11" s="62" t="s">
        <v>135</v>
      </c>
      <c r="R11" s="62" t="s">
        <v>136</v>
      </c>
      <c r="S11" s="62" t="s">
        <v>44</v>
      </c>
      <c r="T11" s="63" t="s">
        <v>137</v>
      </c>
      <c r="U11" s="63" t="s">
        <v>134</v>
      </c>
      <c r="V11" s="63" t="s">
        <v>134</v>
      </c>
    </row>
    <row r="12" spans="2:22" ht="52.5" customHeight="1" x14ac:dyDescent="0.2">
      <c r="B12" s="69" t="s">
        <v>138</v>
      </c>
      <c r="C12" s="70" t="s">
        <v>1531</v>
      </c>
      <c r="D12" s="71" t="s">
        <v>1532</v>
      </c>
      <c r="E12" s="72">
        <v>102.45</v>
      </c>
      <c r="F12" s="72">
        <v>100.64</v>
      </c>
      <c r="G12" s="73">
        <f t="shared" ref="G12" si="0">E12-F12</f>
        <v>1.8100000000000023</v>
      </c>
      <c r="H12" s="74">
        <v>235.62</v>
      </c>
      <c r="I12" s="75">
        <f>G12/H12</f>
        <v>7.6818606230371032E-3</v>
      </c>
      <c r="J12" s="76">
        <v>7</v>
      </c>
      <c r="K12" s="77">
        <v>242</v>
      </c>
      <c r="L12" s="76">
        <f t="shared" ref="L12:M12" si="1">E12</f>
        <v>102.45</v>
      </c>
      <c r="M12" s="76">
        <f t="shared" si="1"/>
        <v>100.64</v>
      </c>
      <c r="N12" s="78">
        <f t="shared" ref="N12" si="2">L12-M12</f>
        <v>1.8100000000000023</v>
      </c>
      <c r="O12" s="73">
        <f t="shared" ref="O12" si="3">H12</f>
        <v>235.62</v>
      </c>
      <c r="P12" s="78">
        <f t="shared" ref="P12" si="4">N12/O12</f>
        <v>7.6818606230371032E-3</v>
      </c>
      <c r="Q12" s="73">
        <f t="shared" ref="Q12" si="5">10+16*(O12/1000)/(1.05*((100*P12)^0.04))</f>
        <v>13.628475360508457</v>
      </c>
      <c r="R12" s="78">
        <f t="shared" ref="R12" si="6">(3609.11*2^0.12)/((Q12+30)^0.95)</f>
        <v>108.57808651588908</v>
      </c>
      <c r="S12" s="73">
        <v>0.5</v>
      </c>
      <c r="T12" s="79">
        <v>0.85</v>
      </c>
      <c r="U12" s="78">
        <f t="shared" ref="U12" si="7">166.67*S12*R12/60*T12</f>
        <v>128.18502689718954</v>
      </c>
      <c r="V12" s="78">
        <f t="shared" ref="V12" si="8">U12-K12</f>
        <v>-113.81497310281046</v>
      </c>
    </row>
    <row r="13" spans="2:22" ht="43.5" customHeight="1" x14ac:dyDescent="0.2">
      <c r="B13" s="69" t="s">
        <v>138</v>
      </c>
      <c r="C13" s="70" t="s">
        <v>1531</v>
      </c>
      <c r="D13" s="161" t="s">
        <v>1533</v>
      </c>
      <c r="E13" s="72">
        <v>101.00700000000001</v>
      </c>
      <c r="F13" s="72">
        <v>100.64</v>
      </c>
      <c r="G13" s="73">
        <f t="shared" ref="G13" si="9">E13-F13</f>
        <v>0.36700000000000443</v>
      </c>
      <c r="H13" s="74">
        <v>38.18</v>
      </c>
      <c r="I13" s="75">
        <f t="shared" ref="I13" si="10">G13/H13</f>
        <v>9.6123624934521847E-3</v>
      </c>
      <c r="J13" s="76">
        <v>7</v>
      </c>
      <c r="K13" s="77">
        <v>242</v>
      </c>
      <c r="L13" s="76">
        <f t="shared" ref="L13" si="11">E13</f>
        <v>101.00700000000001</v>
      </c>
      <c r="M13" s="76">
        <f t="shared" ref="M13" si="12">F13</f>
        <v>100.64</v>
      </c>
      <c r="N13" s="78">
        <f t="shared" ref="N13" si="13">L13-M13</f>
        <v>0.36700000000000443</v>
      </c>
      <c r="O13" s="73">
        <f t="shared" ref="O13" si="14">H13</f>
        <v>38.18</v>
      </c>
      <c r="P13" s="78">
        <f t="shared" ref="P13" si="15">N13/O13</f>
        <v>9.6123624934521847E-3</v>
      </c>
      <c r="Q13" s="73">
        <f t="shared" ref="Q13" si="16">10+16*(O13/1000)/(1.05*((100*P13)^0.04))</f>
        <v>10.582711248985474</v>
      </c>
      <c r="R13" s="78">
        <f t="shared" ref="R13" si="17">(3609.11*2^0.12)/((Q13+30)^0.95)</f>
        <v>116.30535554042456</v>
      </c>
      <c r="S13" s="73">
        <v>0.5</v>
      </c>
      <c r="T13" s="79">
        <v>0.13</v>
      </c>
      <c r="U13" s="78">
        <f t="shared" ref="U13" si="18">166.67*S13*R13/60*T13</f>
        <v>20.99999807524944</v>
      </c>
      <c r="V13" s="78">
        <f t="shared" ref="V13" si="19">U13-K13</f>
        <v>-221.00000192475056</v>
      </c>
    </row>
    <row r="14" spans="2:22" ht="42" customHeight="1" x14ac:dyDescent="0.2">
      <c r="B14" s="69" t="s">
        <v>138</v>
      </c>
      <c r="C14" s="162" t="s">
        <v>442</v>
      </c>
      <c r="D14" s="71" t="s">
        <v>1534</v>
      </c>
      <c r="E14" s="72">
        <v>101.15</v>
      </c>
      <c r="F14" s="72">
        <v>101.03</v>
      </c>
      <c r="G14" s="73">
        <f t="shared" ref="G14" si="20">E14-F14</f>
        <v>0.12000000000000455</v>
      </c>
      <c r="H14" s="74">
        <v>14.3</v>
      </c>
      <c r="I14" s="75">
        <f t="shared" ref="I14" si="21">G14/H14</f>
        <v>8.3916083916087091E-3</v>
      </c>
      <c r="J14" s="76">
        <v>7</v>
      </c>
      <c r="K14" s="77">
        <v>242</v>
      </c>
      <c r="L14" s="76">
        <f t="shared" ref="L14" si="22">E14</f>
        <v>101.15</v>
      </c>
      <c r="M14" s="76">
        <f t="shared" ref="M14" si="23">F14</f>
        <v>101.03</v>
      </c>
      <c r="N14" s="78">
        <f t="shared" ref="N14" si="24">L14-M14</f>
        <v>0.12000000000000455</v>
      </c>
      <c r="O14" s="73">
        <f t="shared" ref="O14" si="25">H14</f>
        <v>14.3</v>
      </c>
      <c r="P14" s="78">
        <f t="shared" ref="P14" si="26">N14/O14</f>
        <v>8.3916083916087091E-3</v>
      </c>
      <c r="Q14" s="73">
        <f t="shared" ref="Q14" si="27">10+16*(O14/1000)/(1.05*((100*P14)^0.04))</f>
        <v>10.219438543846191</v>
      </c>
      <c r="R14" s="78">
        <f t="shared" ref="R14" si="28">(3609.11*2^0.12)/((Q14+30)^0.95)</f>
        <v>117.30310686690531</v>
      </c>
      <c r="S14" s="73">
        <v>0.5</v>
      </c>
      <c r="T14" s="79">
        <v>0.03</v>
      </c>
      <c r="U14" s="78">
        <f t="shared" ref="U14" si="29">166.67*S14*R14/60*T14</f>
        <v>4.887727205376776</v>
      </c>
      <c r="V14" s="78">
        <f t="shared" ref="V14" si="30">U14-K14</f>
        <v>-237.11227279462324</v>
      </c>
    </row>
    <row r="15" spans="2:22" ht="52.5" customHeight="1" x14ac:dyDescent="0.2">
      <c r="B15" s="69" t="s">
        <v>138</v>
      </c>
      <c r="C15" s="162" t="s">
        <v>442</v>
      </c>
      <c r="D15" s="71" t="s">
        <v>1535</v>
      </c>
      <c r="E15" s="72">
        <v>105.19</v>
      </c>
      <c r="F15" s="72">
        <v>101.03</v>
      </c>
      <c r="G15" s="73">
        <f t="shared" ref="G15" si="31">E15-F15</f>
        <v>4.1599999999999966</v>
      </c>
      <c r="H15" s="74">
        <v>65.7</v>
      </c>
      <c r="I15" s="75">
        <f t="shared" ref="I15" si="32">G15/H15</f>
        <v>6.3318112633181073E-2</v>
      </c>
      <c r="J15" s="76">
        <v>7</v>
      </c>
      <c r="K15" s="77">
        <v>617</v>
      </c>
      <c r="L15" s="76">
        <f t="shared" ref="L15" si="33">E15</f>
        <v>105.19</v>
      </c>
      <c r="M15" s="76">
        <f t="shared" ref="M15" si="34">F15</f>
        <v>101.03</v>
      </c>
      <c r="N15" s="78">
        <f t="shared" ref="N15" si="35">L15-M15</f>
        <v>4.1599999999999966</v>
      </c>
      <c r="O15" s="73">
        <f t="shared" ref="O15" si="36">H15</f>
        <v>65.7</v>
      </c>
      <c r="P15" s="78">
        <f t="shared" ref="P15" si="37">N15/O15</f>
        <v>6.3318112633181073E-2</v>
      </c>
      <c r="Q15" s="73">
        <f t="shared" ref="Q15" si="38">10+16*(O15/1000)/(1.05*((100*P15)^0.04))</f>
        <v>10.929897188624501</v>
      </c>
      <c r="R15" s="78">
        <f t="shared" ref="R15" si="39">(3609.11*2^0.12)/((Q15+30)^0.95)</f>
        <v>115.367929193574</v>
      </c>
      <c r="S15" s="73">
        <v>0.5</v>
      </c>
      <c r="T15" s="79">
        <v>0.2</v>
      </c>
      <c r="U15" s="78">
        <f t="shared" ref="U15" si="40">166.67*S15*R15/60*T15</f>
        <v>32.047287931154969</v>
      </c>
      <c r="V15" s="78">
        <f t="shared" ref="V15" si="41">U15-K15</f>
        <v>-584.95271206884502</v>
      </c>
    </row>
    <row r="16" spans="2:22" ht="45" customHeight="1" x14ac:dyDescent="0.2">
      <c r="B16" s="69" t="s">
        <v>138</v>
      </c>
      <c r="C16" s="162" t="s">
        <v>442</v>
      </c>
      <c r="D16" s="71" t="s">
        <v>1536</v>
      </c>
      <c r="E16" s="72">
        <v>105.19</v>
      </c>
      <c r="F16" s="72">
        <v>104.32</v>
      </c>
      <c r="G16" s="73">
        <f t="shared" ref="G16:G17" si="42">E16-F16</f>
        <v>0.87000000000000455</v>
      </c>
      <c r="H16" s="74">
        <v>51.5</v>
      </c>
      <c r="I16" s="75">
        <f t="shared" ref="I16:I17" si="43">G16/H16</f>
        <v>1.6893203883495234E-2</v>
      </c>
      <c r="J16" s="76">
        <v>7</v>
      </c>
      <c r="K16" s="77">
        <v>342</v>
      </c>
      <c r="L16" s="76">
        <f t="shared" ref="L16:L17" si="44">E16</f>
        <v>105.19</v>
      </c>
      <c r="M16" s="76">
        <f t="shared" ref="M16:M17" si="45">F16</f>
        <v>104.32</v>
      </c>
      <c r="N16" s="78">
        <f t="shared" ref="N16:N17" si="46">L16-M16</f>
        <v>0.87000000000000455</v>
      </c>
      <c r="O16" s="73">
        <f t="shared" ref="O16:O17" si="47">H16</f>
        <v>51.5</v>
      </c>
      <c r="P16" s="78">
        <f t="shared" ref="P16:P17" si="48">N16/O16</f>
        <v>1.6893203883495234E-2</v>
      </c>
      <c r="Q16" s="73">
        <f t="shared" ref="Q16:Q17" si="49">10+16*(O16/1000)/(1.05*((100*P16)^0.04))</f>
        <v>10.76847444804725</v>
      </c>
      <c r="R16" s="78">
        <f t="shared" ref="R16:R17" si="50">(3609.11*2^0.12)/((Q16+30)^0.95)</f>
        <v>115.8018455549075</v>
      </c>
      <c r="S16" s="73">
        <v>0.5</v>
      </c>
      <c r="T16" s="79">
        <v>0.11</v>
      </c>
      <c r="U16" s="78">
        <f t="shared" ref="U16:U17" si="51">166.67*S16*R16/60*T16</f>
        <v>17.692302465416731</v>
      </c>
      <c r="V16" s="78">
        <f t="shared" ref="V16:V17" si="52">U16-K16</f>
        <v>-324.30769753458327</v>
      </c>
    </row>
    <row r="17" spans="2:22" ht="45" customHeight="1" x14ac:dyDescent="0.2">
      <c r="B17" s="69" t="s">
        <v>138</v>
      </c>
      <c r="C17" s="162" t="s">
        <v>442</v>
      </c>
      <c r="D17" s="161" t="s">
        <v>1537</v>
      </c>
      <c r="E17" s="72">
        <v>105.08</v>
      </c>
      <c r="F17" s="72">
        <v>104.32</v>
      </c>
      <c r="G17" s="73">
        <f t="shared" si="42"/>
        <v>0.76000000000000512</v>
      </c>
      <c r="H17" s="74">
        <v>27.55</v>
      </c>
      <c r="I17" s="75">
        <f t="shared" si="43"/>
        <v>2.7586206896551908E-2</v>
      </c>
      <c r="J17" s="76">
        <v>7</v>
      </c>
      <c r="K17" s="77">
        <v>419</v>
      </c>
      <c r="L17" s="76">
        <f t="shared" si="44"/>
        <v>105.08</v>
      </c>
      <c r="M17" s="76">
        <f t="shared" si="45"/>
        <v>104.32</v>
      </c>
      <c r="N17" s="78">
        <f t="shared" si="46"/>
        <v>0.76000000000000512</v>
      </c>
      <c r="O17" s="73">
        <f t="shared" si="47"/>
        <v>27.55</v>
      </c>
      <c r="P17" s="78">
        <f t="shared" si="48"/>
        <v>2.7586206896551908E-2</v>
      </c>
      <c r="Q17" s="73">
        <f t="shared" si="49"/>
        <v>10.403110960985696</v>
      </c>
      <c r="R17" s="78">
        <f t="shared" si="50"/>
        <v>116.79645261836249</v>
      </c>
      <c r="S17" s="73">
        <v>0.5</v>
      </c>
      <c r="T17" s="79">
        <v>0.16</v>
      </c>
      <c r="U17" s="78">
        <f t="shared" si="51"/>
        <v>25.955286343869968</v>
      </c>
      <c r="V17" s="78">
        <f t="shared" si="52"/>
        <v>-393.04471365613006</v>
      </c>
    </row>
    <row r="18" spans="2:22" ht="60.75" customHeight="1" x14ac:dyDescent="0.2">
      <c r="B18" s="69" t="s">
        <v>138</v>
      </c>
      <c r="C18" s="162" t="s">
        <v>491</v>
      </c>
      <c r="D18" s="71" t="s">
        <v>1538</v>
      </c>
      <c r="E18" s="72">
        <v>104.99</v>
      </c>
      <c r="F18" s="72">
        <v>102.42</v>
      </c>
      <c r="G18" s="73">
        <f t="shared" ref="G18" si="53">E18-F18</f>
        <v>2.5699999999999932</v>
      </c>
      <c r="H18" s="74">
        <v>31.5</v>
      </c>
      <c r="I18" s="75">
        <f t="shared" ref="I18" si="54">G18/H18</f>
        <v>8.1587301587301375E-2</v>
      </c>
      <c r="J18" s="76">
        <v>6</v>
      </c>
      <c r="K18" s="77">
        <v>465</v>
      </c>
      <c r="L18" s="76">
        <f t="shared" ref="L18" si="55">E18</f>
        <v>104.99</v>
      </c>
      <c r="M18" s="76">
        <f t="shared" ref="M18" si="56">F18</f>
        <v>102.42</v>
      </c>
      <c r="N18" s="78">
        <f t="shared" ref="N18" si="57">L18-M18</f>
        <v>2.5699999999999932</v>
      </c>
      <c r="O18" s="73">
        <f t="shared" ref="O18" si="58">H18</f>
        <v>31.5</v>
      </c>
      <c r="P18" s="78">
        <f t="shared" ref="P18" si="59">N18/O18</f>
        <v>8.1587301587301375E-2</v>
      </c>
      <c r="Q18" s="73">
        <f t="shared" ref="Q18" si="60">10+16*(O18/1000)/(1.05*((100*P18)^0.04))</f>
        <v>10.441343093311907</v>
      </c>
      <c r="R18" s="78">
        <f t="shared" ref="R18" si="61">(3609.11*2^0.12)/((Q18+30)^0.95)</f>
        <v>116.69155479528902</v>
      </c>
      <c r="S18" s="73">
        <v>0.5</v>
      </c>
      <c r="T18" s="79">
        <v>7.0000000000000007E-2</v>
      </c>
      <c r="U18" s="78">
        <f t="shared" ref="U18" si="62">166.67*S18*R18/60*T18</f>
        <v>11.345239172009647</v>
      </c>
      <c r="V18" s="78">
        <f t="shared" ref="V18" si="63">U18-K18</f>
        <v>-453.65476082799034</v>
      </c>
    </row>
    <row r="19" spans="2:22" ht="60.75" customHeight="1" x14ac:dyDescent="0.2">
      <c r="B19" s="69" t="s">
        <v>138</v>
      </c>
      <c r="C19" s="163" t="s">
        <v>507</v>
      </c>
      <c r="D19" s="71" t="s">
        <v>1539</v>
      </c>
      <c r="E19" s="72">
        <v>108.63</v>
      </c>
      <c r="F19" s="72">
        <v>104.58</v>
      </c>
      <c r="G19" s="73">
        <f t="shared" ref="G19:G63" si="64">E19-F19</f>
        <v>4.0499999999999972</v>
      </c>
      <c r="H19" s="74">
        <v>39.799999999999997</v>
      </c>
      <c r="I19" s="75">
        <f t="shared" ref="I19:I63" si="65">G19/H19</f>
        <v>0.10175879396984919</v>
      </c>
      <c r="J19" s="76">
        <v>6</v>
      </c>
      <c r="K19" s="77">
        <v>765</v>
      </c>
      <c r="L19" s="76">
        <f t="shared" ref="L19:L63" si="66">E19</f>
        <v>108.63</v>
      </c>
      <c r="M19" s="76">
        <f t="shared" ref="M19:M63" si="67">F19</f>
        <v>104.58</v>
      </c>
      <c r="N19" s="78">
        <f t="shared" ref="N19:N63" si="68">L19-M19</f>
        <v>4.0499999999999972</v>
      </c>
      <c r="O19" s="73">
        <f t="shared" ref="O19:O63" si="69">H19</f>
        <v>39.799999999999997</v>
      </c>
      <c r="P19" s="78">
        <f t="shared" ref="P19:P63" si="70">N19/O19</f>
        <v>0.10175879396984919</v>
      </c>
      <c r="Q19" s="73">
        <f t="shared" ref="Q19:Q63" si="71">10+16*(O19/1000)/(1.05*((100*P19)^0.04))</f>
        <v>10.552727251727093</v>
      </c>
      <c r="R19" s="78">
        <f t="shared" ref="R19:R63" si="72">(3609.11*2^0.12)/((Q19+30)^0.95)</f>
        <v>116.38704852362811</v>
      </c>
      <c r="S19" s="73">
        <v>0.5</v>
      </c>
      <c r="T19" s="79">
        <v>0.1</v>
      </c>
      <c r="U19" s="78">
        <f t="shared" ref="U19:U63" si="73">166.67*S19*R19/60*T19</f>
        <v>16.165191147860916</v>
      </c>
      <c r="V19" s="78">
        <f t="shared" ref="V19:V63" si="74">U19-K19</f>
        <v>-748.83480885213908</v>
      </c>
    </row>
    <row r="20" spans="2:22" ht="60.75" customHeight="1" x14ac:dyDescent="0.2">
      <c r="B20" s="69" t="s">
        <v>138</v>
      </c>
      <c r="C20" s="162" t="s">
        <v>525</v>
      </c>
      <c r="D20" s="71" t="s">
        <v>1540</v>
      </c>
      <c r="E20" s="72">
        <v>109.13</v>
      </c>
      <c r="F20" s="72">
        <v>102.45</v>
      </c>
      <c r="G20" s="73">
        <f t="shared" si="64"/>
        <v>6.6799999999999926</v>
      </c>
      <c r="H20" s="74">
        <v>130.66999999999999</v>
      </c>
      <c r="I20" s="75">
        <f t="shared" si="65"/>
        <v>5.1121144868753299E-2</v>
      </c>
      <c r="J20" s="76">
        <v>6</v>
      </c>
      <c r="K20" s="77">
        <v>541</v>
      </c>
      <c r="L20" s="76">
        <f t="shared" si="66"/>
        <v>109.13</v>
      </c>
      <c r="M20" s="76">
        <f t="shared" si="67"/>
        <v>102.45</v>
      </c>
      <c r="N20" s="78">
        <f t="shared" si="68"/>
        <v>6.6799999999999926</v>
      </c>
      <c r="O20" s="73">
        <f t="shared" si="69"/>
        <v>130.66999999999999</v>
      </c>
      <c r="P20" s="78">
        <f t="shared" si="70"/>
        <v>5.1121144868753299E-2</v>
      </c>
      <c r="Q20" s="73">
        <f t="shared" si="71"/>
        <v>11.865359536699181</v>
      </c>
      <c r="R20" s="78">
        <f t="shared" si="72"/>
        <v>112.91759882430445</v>
      </c>
      <c r="S20" s="73">
        <v>0.5</v>
      </c>
      <c r="T20" s="79">
        <v>0.47</v>
      </c>
      <c r="U20" s="78">
        <f t="shared" si="73"/>
        <v>73.711573434516708</v>
      </c>
      <c r="V20" s="78">
        <f t="shared" si="74"/>
        <v>-467.28842656548329</v>
      </c>
    </row>
    <row r="21" spans="2:22" ht="60.75" customHeight="1" x14ac:dyDescent="0.2">
      <c r="B21" s="69" t="s">
        <v>138</v>
      </c>
      <c r="C21" s="162" t="s">
        <v>525</v>
      </c>
      <c r="D21" s="161" t="s">
        <v>1541</v>
      </c>
      <c r="E21" s="72">
        <v>109.13</v>
      </c>
      <c r="F21" s="72">
        <v>108.71</v>
      </c>
      <c r="G21" s="73">
        <f t="shared" si="64"/>
        <v>0.42000000000000171</v>
      </c>
      <c r="H21" s="74">
        <v>22.1</v>
      </c>
      <c r="I21" s="75">
        <f t="shared" si="65"/>
        <v>1.9004524886877903E-2</v>
      </c>
      <c r="J21" s="76">
        <v>6</v>
      </c>
      <c r="K21" s="77">
        <v>342</v>
      </c>
      <c r="L21" s="76">
        <f t="shared" si="66"/>
        <v>109.13</v>
      </c>
      <c r="M21" s="76">
        <f t="shared" si="67"/>
        <v>108.71</v>
      </c>
      <c r="N21" s="78">
        <f t="shared" si="68"/>
        <v>0.42000000000000171</v>
      </c>
      <c r="O21" s="73">
        <f t="shared" si="69"/>
        <v>22.1</v>
      </c>
      <c r="P21" s="78">
        <f t="shared" si="70"/>
        <v>1.9004524886877903E-2</v>
      </c>
      <c r="Q21" s="73">
        <f t="shared" si="71"/>
        <v>10.328222747525427</v>
      </c>
      <c r="R21" s="78">
        <f t="shared" si="72"/>
        <v>117.00248595484797</v>
      </c>
      <c r="S21" s="73">
        <v>0.5</v>
      </c>
      <c r="T21" s="79">
        <v>0.04</v>
      </c>
      <c r="U21" s="78">
        <f t="shared" si="73"/>
        <v>6.5002681113648375</v>
      </c>
      <c r="V21" s="78">
        <f t="shared" si="74"/>
        <v>-335.49973188863515</v>
      </c>
    </row>
    <row r="22" spans="2:22" ht="60.75" customHeight="1" x14ac:dyDescent="0.2">
      <c r="B22" s="69" t="s">
        <v>138</v>
      </c>
      <c r="C22" s="162" t="s">
        <v>544</v>
      </c>
      <c r="D22" s="71" t="s">
        <v>1542</v>
      </c>
      <c r="E22" s="72">
        <v>104.35</v>
      </c>
      <c r="F22" s="72">
        <v>103.71</v>
      </c>
      <c r="G22" s="73">
        <f t="shared" si="64"/>
        <v>0.64000000000000057</v>
      </c>
      <c r="H22" s="74">
        <v>40</v>
      </c>
      <c r="I22" s="75">
        <f t="shared" si="65"/>
        <v>1.6000000000000014E-2</v>
      </c>
      <c r="J22" s="76">
        <v>5</v>
      </c>
      <c r="K22" s="77">
        <v>342</v>
      </c>
      <c r="L22" s="76">
        <f t="shared" si="66"/>
        <v>104.35</v>
      </c>
      <c r="M22" s="76">
        <f t="shared" si="67"/>
        <v>103.71</v>
      </c>
      <c r="N22" s="78">
        <f t="shared" si="68"/>
        <v>0.64000000000000057</v>
      </c>
      <c r="O22" s="73">
        <f t="shared" si="69"/>
        <v>40</v>
      </c>
      <c r="P22" s="78">
        <f t="shared" si="70"/>
        <v>1.6000000000000014E-2</v>
      </c>
      <c r="Q22" s="73">
        <f t="shared" si="71"/>
        <v>10.598171718262266</v>
      </c>
      <c r="R22" s="78">
        <f t="shared" si="72"/>
        <v>116.263278648777</v>
      </c>
      <c r="S22" s="73">
        <v>0.5</v>
      </c>
      <c r="T22" s="79">
        <v>0.09</v>
      </c>
      <c r="U22" s="78">
        <f t="shared" si="73"/>
        <v>14.533200489293748</v>
      </c>
      <c r="V22" s="78">
        <f t="shared" si="74"/>
        <v>-327.46679951070627</v>
      </c>
    </row>
    <row r="23" spans="2:22" ht="60.75" customHeight="1" x14ac:dyDescent="0.2">
      <c r="B23" s="69" t="s">
        <v>138</v>
      </c>
      <c r="C23" s="162" t="s">
        <v>544</v>
      </c>
      <c r="D23" s="71" t="s">
        <v>1543</v>
      </c>
      <c r="E23" s="72">
        <v>114.04</v>
      </c>
      <c r="F23" s="72">
        <v>103.71</v>
      </c>
      <c r="G23" s="73">
        <f t="shared" si="64"/>
        <v>10.330000000000013</v>
      </c>
      <c r="H23" s="74">
        <v>207.49</v>
      </c>
      <c r="I23" s="75">
        <f t="shared" si="65"/>
        <v>4.978553183285947E-2</v>
      </c>
      <c r="J23" s="76">
        <v>5</v>
      </c>
      <c r="K23" s="77">
        <v>541</v>
      </c>
      <c r="L23" s="76">
        <f t="shared" si="66"/>
        <v>114.04</v>
      </c>
      <c r="M23" s="76">
        <f t="shared" si="67"/>
        <v>103.71</v>
      </c>
      <c r="N23" s="78">
        <f t="shared" si="68"/>
        <v>10.330000000000013</v>
      </c>
      <c r="O23" s="73">
        <f t="shared" si="69"/>
        <v>207.49</v>
      </c>
      <c r="P23" s="78">
        <f t="shared" si="70"/>
        <v>4.978553183285947E-2</v>
      </c>
      <c r="Q23" s="73">
        <f t="shared" si="71"/>
        <v>12.965129927491093</v>
      </c>
      <c r="R23" s="78">
        <f t="shared" si="72"/>
        <v>110.1700116558401</v>
      </c>
      <c r="S23" s="73">
        <v>0.5</v>
      </c>
      <c r="T23" s="79">
        <v>1.67</v>
      </c>
      <c r="U23" s="78">
        <f t="shared" si="73"/>
        <v>255.53833214394754</v>
      </c>
      <c r="V23" s="78">
        <f t="shared" si="74"/>
        <v>-285.46166785605249</v>
      </c>
    </row>
    <row r="24" spans="2:22" ht="60.75" customHeight="1" x14ac:dyDescent="0.2">
      <c r="B24" s="69" t="s">
        <v>138</v>
      </c>
      <c r="C24" s="70" t="s">
        <v>544</v>
      </c>
      <c r="D24" s="161" t="s">
        <v>1544</v>
      </c>
      <c r="E24" s="72">
        <v>114.04</v>
      </c>
      <c r="F24" s="72">
        <v>108.78</v>
      </c>
      <c r="G24" s="73">
        <f t="shared" si="64"/>
        <v>5.2600000000000051</v>
      </c>
      <c r="H24" s="74">
        <v>83.41</v>
      </c>
      <c r="I24" s="75">
        <f t="shared" si="65"/>
        <v>6.3061982975662456E-2</v>
      </c>
      <c r="J24" s="76">
        <v>5</v>
      </c>
      <c r="K24" s="77">
        <v>617</v>
      </c>
      <c r="L24" s="76">
        <f t="shared" si="66"/>
        <v>114.04</v>
      </c>
      <c r="M24" s="76">
        <f t="shared" si="67"/>
        <v>108.78</v>
      </c>
      <c r="N24" s="78">
        <f t="shared" si="68"/>
        <v>5.2600000000000051</v>
      </c>
      <c r="O24" s="73">
        <f t="shared" si="69"/>
        <v>83.41</v>
      </c>
      <c r="P24" s="78">
        <f t="shared" si="70"/>
        <v>6.3061982975662456E-2</v>
      </c>
      <c r="Q24" s="73">
        <f t="shared" si="71"/>
        <v>11.180750395891698</v>
      </c>
      <c r="R24" s="78">
        <f t="shared" si="72"/>
        <v>114.7001999777891</v>
      </c>
      <c r="S24" s="73">
        <v>0.5</v>
      </c>
      <c r="T24" s="79">
        <v>0.42</v>
      </c>
      <c r="U24" s="78">
        <f t="shared" si="73"/>
        <v>66.909788156043376</v>
      </c>
      <c r="V24" s="78">
        <f t="shared" si="74"/>
        <v>-550.09021184395658</v>
      </c>
    </row>
    <row r="25" spans="2:22" ht="60.75" customHeight="1" x14ac:dyDescent="0.2">
      <c r="B25" s="69" t="s">
        <v>138</v>
      </c>
      <c r="C25" s="162" t="s">
        <v>595</v>
      </c>
      <c r="D25" s="71" t="s">
        <v>1545</v>
      </c>
      <c r="E25" s="72">
        <v>106.82</v>
      </c>
      <c r="F25" s="72">
        <v>104.78</v>
      </c>
      <c r="G25" s="73">
        <f t="shared" si="64"/>
        <v>2.039999999999992</v>
      </c>
      <c r="H25" s="74">
        <v>64.44</v>
      </c>
      <c r="I25" s="75">
        <f t="shared" si="65"/>
        <v>3.1657355679701925E-2</v>
      </c>
      <c r="J25" s="76">
        <v>6.5</v>
      </c>
      <c r="K25" s="77">
        <v>452</v>
      </c>
      <c r="L25" s="76">
        <f t="shared" si="66"/>
        <v>106.82</v>
      </c>
      <c r="M25" s="76">
        <f t="shared" si="67"/>
        <v>104.78</v>
      </c>
      <c r="N25" s="78">
        <f t="shared" si="68"/>
        <v>2.039999999999992</v>
      </c>
      <c r="O25" s="73">
        <f t="shared" si="69"/>
        <v>64.44</v>
      </c>
      <c r="P25" s="78">
        <f t="shared" si="70"/>
        <v>3.1657355679701925E-2</v>
      </c>
      <c r="Q25" s="73">
        <f t="shared" si="71"/>
        <v>10.937707155177273</v>
      </c>
      <c r="R25" s="78">
        <f t="shared" si="72"/>
        <v>115.34702004093496</v>
      </c>
      <c r="S25" s="73">
        <v>0.5</v>
      </c>
      <c r="T25" s="79">
        <v>0.17</v>
      </c>
      <c r="U25" s="78">
        <f t="shared" si="73"/>
        <v>27.23525775948206</v>
      </c>
      <c r="V25" s="78">
        <f t="shared" si="74"/>
        <v>-424.76474224051793</v>
      </c>
    </row>
    <row r="26" spans="2:22" ht="60.75" customHeight="1" x14ac:dyDescent="0.2">
      <c r="B26" s="69" t="s">
        <v>138</v>
      </c>
      <c r="C26" s="162" t="s">
        <v>1546</v>
      </c>
      <c r="D26" s="71" t="s">
        <v>1547</v>
      </c>
      <c r="E26" s="72">
        <v>115.94</v>
      </c>
      <c r="F26" s="72">
        <v>113.14</v>
      </c>
      <c r="G26" s="73">
        <f t="shared" si="64"/>
        <v>2.7999999999999972</v>
      </c>
      <c r="H26" s="74">
        <v>54.84</v>
      </c>
      <c r="I26" s="75">
        <f t="shared" si="65"/>
        <v>5.1057622173595864E-2</v>
      </c>
      <c r="J26" s="76">
        <v>7</v>
      </c>
      <c r="K26" s="77">
        <v>567</v>
      </c>
      <c r="L26" s="76">
        <f t="shared" si="66"/>
        <v>115.94</v>
      </c>
      <c r="M26" s="76">
        <f t="shared" si="67"/>
        <v>113.14</v>
      </c>
      <c r="N26" s="78">
        <f t="shared" si="68"/>
        <v>2.7999999999999972</v>
      </c>
      <c r="O26" s="73">
        <f t="shared" si="69"/>
        <v>54.84</v>
      </c>
      <c r="P26" s="78">
        <f t="shared" si="70"/>
        <v>5.1057622173595864E-2</v>
      </c>
      <c r="Q26" s="73">
        <f t="shared" si="71"/>
        <v>10.782898942233597</v>
      </c>
      <c r="R26" s="78">
        <f t="shared" si="72"/>
        <v>115.76293517899236</v>
      </c>
      <c r="S26" s="73">
        <v>0.5</v>
      </c>
      <c r="T26" s="79">
        <v>0.16</v>
      </c>
      <c r="U26" s="78">
        <f t="shared" si="73"/>
        <v>25.725611208376872</v>
      </c>
      <c r="V26" s="78">
        <f t="shared" si="74"/>
        <v>-541.2743887916231</v>
      </c>
    </row>
    <row r="27" spans="2:22" ht="60.75" customHeight="1" x14ac:dyDescent="0.2">
      <c r="B27" s="69" t="s">
        <v>138</v>
      </c>
      <c r="C27" s="162" t="s">
        <v>1548</v>
      </c>
      <c r="D27" s="71" t="s">
        <v>1549</v>
      </c>
      <c r="E27" s="72">
        <v>114.61</v>
      </c>
      <c r="F27" s="72">
        <v>109.65</v>
      </c>
      <c r="G27" s="73">
        <f t="shared" si="64"/>
        <v>4.9599999999999937</v>
      </c>
      <c r="H27" s="74">
        <v>58.48</v>
      </c>
      <c r="I27" s="75">
        <f t="shared" si="65"/>
        <v>8.4815321477428082E-2</v>
      </c>
      <c r="J27" s="76">
        <v>6</v>
      </c>
      <c r="K27" s="77">
        <v>705</v>
      </c>
      <c r="L27" s="76">
        <f t="shared" si="66"/>
        <v>114.61</v>
      </c>
      <c r="M27" s="76">
        <f t="shared" si="67"/>
        <v>109.65</v>
      </c>
      <c r="N27" s="78">
        <f t="shared" si="68"/>
        <v>4.9599999999999937</v>
      </c>
      <c r="O27" s="73">
        <f t="shared" si="69"/>
        <v>58.48</v>
      </c>
      <c r="P27" s="78">
        <f t="shared" si="70"/>
        <v>8.4815321477428082E-2</v>
      </c>
      <c r="Q27" s="73">
        <f t="shared" si="71"/>
        <v>10.818086215573627</v>
      </c>
      <c r="R27" s="78">
        <f t="shared" si="72"/>
        <v>115.66812925539674</v>
      </c>
      <c r="S27" s="73">
        <v>0.5</v>
      </c>
      <c r="T27" s="79">
        <v>0.17</v>
      </c>
      <c r="U27" s="78">
        <f t="shared" si="73"/>
        <v>27.311076729245709</v>
      </c>
      <c r="V27" s="78">
        <f t="shared" si="74"/>
        <v>-677.68892327075434</v>
      </c>
    </row>
    <row r="28" spans="2:22" ht="60.75" customHeight="1" x14ac:dyDescent="0.2">
      <c r="B28" s="69" t="s">
        <v>138</v>
      </c>
      <c r="C28" s="162" t="s">
        <v>691</v>
      </c>
      <c r="D28" s="71" t="s">
        <v>1550</v>
      </c>
      <c r="E28" s="72">
        <v>116.29</v>
      </c>
      <c r="F28" s="72">
        <v>106.52</v>
      </c>
      <c r="G28" s="73">
        <f t="shared" si="64"/>
        <v>9.7700000000000102</v>
      </c>
      <c r="H28" s="74">
        <v>140</v>
      </c>
      <c r="I28" s="75">
        <f t="shared" si="65"/>
        <v>6.9785714285714354E-2</v>
      </c>
      <c r="J28" s="76">
        <v>6</v>
      </c>
      <c r="K28" s="77">
        <v>640</v>
      </c>
      <c r="L28" s="76">
        <f t="shared" si="66"/>
        <v>116.29</v>
      </c>
      <c r="M28" s="76">
        <f t="shared" si="67"/>
        <v>106.52</v>
      </c>
      <c r="N28" s="78">
        <f t="shared" si="68"/>
        <v>9.7700000000000102</v>
      </c>
      <c r="O28" s="73">
        <f t="shared" si="69"/>
        <v>140</v>
      </c>
      <c r="P28" s="78">
        <f t="shared" si="70"/>
        <v>6.9785714285714354E-2</v>
      </c>
      <c r="Q28" s="73">
        <f t="shared" si="71"/>
        <v>11.973822331234512</v>
      </c>
      <c r="R28" s="78">
        <f t="shared" si="72"/>
        <v>112.64038454939721</v>
      </c>
      <c r="S28" s="73">
        <v>0.5</v>
      </c>
      <c r="T28" s="79">
        <v>1.3</v>
      </c>
      <c r="U28" s="78">
        <f t="shared" si="73"/>
        <v>203.38253967252035</v>
      </c>
      <c r="V28" s="78">
        <f t="shared" si="74"/>
        <v>-436.61746032747965</v>
      </c>
    </row>
    <row r="29" spans="2:22" ht="60.75" customHeight="1" x14ac:dyDescent="0.2">
      <c r="B29" s="69" t="s">
        <v>138</v>
      </c>
      <c r="C29" s="162" t="s">
        <v>691</v>
      </c>
      <c r="D29" s="71" t="s">
        <v>1551</v>
      </c>
      <c r="E29" s="72">
        <v>116.29</v>
      </c>
      <c r="F29" s="72">
        <v>111.52</v>
      </c>
      <c r="G29" s="73">
        <f t="shared" si="64"/>
        <v>4.7700000000000102</v>
      </c>
      <c r="H29" s="74">
        <v>156.33000000000001</v>
      </c>
      <c r="I29" s="75">
        <f t="shared" si="65"/>
        <v>3.0512377662636793E-2</v>
      </c>
      <c r="J29" s="76">
        <v>6</v>
      </c>
      <c r="K29" s="77">
        <v>419</v>
      </c>
      <c r="L29" s="76">
        <f t="shared" si="66"/>
        <v>116.29</v>
      </c>
      <c r="M29" s="76">
        <f t="shared" si="67"/>
        <v>111.52</v>
      </c>
      <c r="N29" s="78">
        <f t="shared" si="68"/>
        <v>4.7700000000000102</v>
      </c>
      <c r="O29" s="73">
        <f t="shared" si="69"/>
        <v>156.33000000000001</v>
      </c>
      <c r="P29" s="78">
        <f t="shared" si="70"/>
        <v>3.0512377662636793E-2</v>
      </c>
      <c r="Q29" s="73">
        <f t="shared" si="71"/>
        <v>12.278211130997558</v>
      </c>
      <c r="R29" s="78">
        <f t="shared" si="72"/>
        <v>111.86982154419121</v>
      </c>
      <c r="S29" s="73">
        <v>0.5</v>
      </c>
      <c r="T29" s="79">
        <v>1.1200000000000001</v>
      </c>
      <c r="U29" s="78">
        <f t="shared" si="73"/>
        <v>174.02320279652326</v>
      </c>
      <c r="V29" s="78">
        <f t="shared" si="74"/>
        <v>-244.97679720347674</v>
      </c>
    </row>
    <row r="30" spans="2:22" ht="60.75" customHeight="1" x14ac:dyDescent="0.2">
      <c r="B30" s="69" t="s">
        <v>138</v>
      </c>
      <c r="C30" s="162" t="s">
        <v>1552</v>
      </c>
      <c r="D30" s="71" t="s">
        <v>1553</v>
      </c>
      <c r="E30" s="72">
        <v>122.1</v>
      </c>
      <c r="F30" s="72">
        <v>117.23</v>
      </c>
      <c r="G30" s="73">
        <f t="shared" si="64"/>
        <v>4.8699999999999903</v>
      </c>
      <c r="H30" s="74">
        <v>133.75</v>
      </c>
      <c r="I30" s="75">
        <f t="shared" si="65"/>
        <v>3.6411214953270953E-2</v>
      </c>
      <c r="J30" s="76">
        <v>5</v>
      </c>
      <c r="K30" s="77">
        <v>452</v>
      </c>
      <c r="L30" s="76">
        <f t="shared" si="66"/>
        <v>122.1</v>
      </c>
      <c r="M30" s="76">
        <f t="shared" si="67"/>
        <v>117.23</v>
      </c>
      <c r="N30" s="78">
        <f t="shared" si="68"/>
        <v>4.8699999999999903</v>
      </c>
      <c r="O30" s="73">
        <f t="shared" si="69"/>
        <v>133.75</v>
      </c>
      <c r="P30" s="78">
        <f t="shared" si="70"/>
        <v>3.6411214953270953E-2</v>
      </c>
      <c r="Q30" s="73">
        <f t="shared" si="71"/>
        <v>11.935419299725741</v>
      </c>
      <c r="R30" s="78">
        <f t="shared" si="72"/>
        <v>112.73837693010204</v>
      </c>
      <c r="S30" s="73">
        <v>0.5</v>
      </c>
      <c r="T30" s="79">
        <v>0.43</v>
      </c>
      <c r="U30" s="78">
        <f t="shared" si="73"/>
        <v>67.331210597202045</v>
      </c>
      <c r="V30" s="78">
        <f t="shared" si="74"/>
        <v>-384.66878940279798</v>
      </c>
    </row>
    <row r="31" spans="2:22" ht="60.75" customHeight="1" x14ac:dyDescent="0.2">
      <c r="B31" s="69" t="s">
        <v>138</v>
      </c>
      <c r="C31" s="162" t="s">
        <v>1554</v>
      </c>
      <c r="D31" s="71" t="s">
        <v>1555</v>
      </c>
      <c r="E31" s="72">
        <v>122.76</v>
      </c>
      <c r="F31" s="72">
        <v>116.12</v>
      </c>
      <c r="G31" s="73">
        <f t="shared" si="64"/>
        <v>6.6400000000000006</v>
      </c>
      <c r="H31" s="74">
        <v>147.1</v>
      </c>
      <c r="I31" s="75">
        <f t="shared" si="65"/>
        <v>4.5139360978925909E-2</v>
      </c>
      <c r="J31" s="76">
        <v>6</v>
      </c>
      <c r="K31" s="77">
        <v>513</v>
      </c>
      <c r="L31" s="76">
        <f t="shared" si="66"/>
        <v>122.76</v>
      </c>
      <c r="M31" s="76">
        <f t="shared" si="67"/>
        <v>116.12</v>
      </c>
      <c r="N31" s="78">
        <f t="shared" si="68"/>
        <v>6.6400000000000006</v>
      </c>
      <c r="O31" s="73">
        <f t="shared" si="69"/>
        <v>147.1</v>
      </c>
      <c r="P31" s="78">
        <f t="shared" si="70"/>
        <v>4.5139360978925909E-2</v>
      </c>
      <c r="Q31" s="73">
        <f t="shared" si="71"/>
        <v>12.110382320915436</v>
      </c>
      <c r="R31" s="78">
        <f t="shared" si="72"/>
        <v>112.29333836921555</v>
      </c>
      <c r="S31" s="73">
        <v>0.5</v>
      </c>
      <c r="T31" s="79">
        <v>0.48</v>
      </c>
      <c r="U31" s="78">
        <f t="shared" si="73"/>
        <v>74.86372282398861</v>
      </c>
      <c r="V31" s="78">
        <f t="shared" si="74"/>
        <v>-438.13627717601139</v>
      </c>
    </row>
    <row r="32" spans="2:22" ht="60.75" customHeight="1" x14ac:dyDescent="0.2">
      <c r="B32" s="69" t="s">
        <v>138</v>
      </c>
      <c r="C32" s="162" t="s">
        <v>1556</v>
      </c>
      <c r="D32" s="71" t="s">
        <v>1557</v>
      </c>
      <c r="E32" s="72">
        <v>120.8</v>
      </c>
      <c r="F32" s="72">
        <v>116.08199999999999</v>
      </c>
      <c r="G32" s="73">
        <f t="shared" si="64"/>
        <v>4.7180000000000035</v>
      </c>
      <c r="H32" s="74">
        <v>100</v>
      </c>
      <c r="I32" s="75">
        <f t="shared" si="65"/>
        <v>4.7180000000000034E-2</v>
      </c>
      <c r="J32" s="76">
        <v>8</v>
      </c>
      <c r="K32" s="77">
        <v>541</v>
      </c>
      <c r="L32" s="76">
        <f t="shared" si="66"/>
        <v>120.8</v>
      </c>
      <c r="M32" s="76">
        <f t="shared" si="67"/>
        <v>116.08199999999999</v>
      </c>
      <c r="N32" s="78">
        <f t="shared" si="68"/>
        <v>4.7180000000000035</v>
      </c>
      <c r="O32" s="73">
        <f t="shared" si="69"/>
        <v>100</v>
      </c>
      <c r="P32" s="78">
        <f t="shared" si="70"/>
        <v>4.7180000000000034E-2</v>
      </c>
      <c r="Q32" s="73">
        <f t="shared" si="71"/>
        <v>11.432123153426707</v>
      </c>
      <c r="R32" s="78">
        <f t="shared" si="72"/>
        <v>114.03899698783927</v>
      </c>
      <c r="S32" s="73">
        <v>0.5</v>
      </c>
      <c r="T32" s="79">
        <v>0.32</v>
      </c>
      <c r="U32" s="78">
        <f t="shared" si="73"/>
        <v>50.685012341235115</v>
      </c>
      <c r="V32" s="78">
        <f t="shared" si="74"/>
        <v>-490.31498765876489</v>
      </c>
    </row>
    <row r="33" spans="2:22" ht="60.75" customHeight="1" x14ac:dyDescent="0.2">
      <c r="B33" s="69" t="s">
        <v>138</v>
      </c>
      <c r="C33" s="162" t="s">
        <v>1558</v>
      </c>
      <c r="D33" s="71" t="s">
        <v>1559</v>
      </c>
      <c r="E33" s="72">
        <v>120.8</v>
      </c>
      <c r="F33" s="72">
        <v>120.48</v>
      </c>
      <c r="G33" s="73">
        <f t="shared" si="64"/>
        <v>0.31999999999999318</v>
      </c>
      <c r="H33" s="74">
        <v>60.52</v>
      </c>
      <c r="I33" s="75">
        <f t="shared" si="65"/>
        <v>5.2875082617315459E-3</v>
      </c>
      <c r="J33" s="76">
        <v>8</v>
      </c>
      <c r="K33" s="77">
        <v>171</v>
      </c>
      <c r="L33" s="76">
        <f t="shared" si="66"/>
        <v>120.8</v>
      </c>
      <c r="M33" s="76">
        <f t="shared" si="67"/>
        <v>120.48</v>
      </c>
      <c r="N33" s="78">
        <f t="shared" si="68"/>
        <v>0.31999999999999318</v>
      </c>
      <c r="O33" s="73">
        <f t="shared" si="69"/>
        <v>60.52</v>
      </c>
      <c r="P33" s="78">
        <f t="shared" si="70"/>
        <v>5.2875082617315459E-3</v>
      </c>
      <c r="Q33" s="73">
        <f t="shared" si="71"/>
        <v>10.94601835010271</v>
      </c>
      <c r="R33" s="78">
        <f t="shared" si="72"/>
        <v>115.32477752144717</v>
      </c>
      <c r="S33" s="73">
        <v>0.5</v>
      </c>
      <c r="T33" s="79">
        <v>0.2</v>
      </c>
      <c r="U33" s="78">
        <f t="shared" si="73"/>
        <v>32.035301115832667</v>
      </c>
      <c r="V33" s="78">
        <f t="shared" si="74"/>
        <v>-138.96469888416732</v>
      </c>
    </row>
    <row r="34" spans="2:22" ht="60.75" customHeight="1" x14ac:dyDescent="0.2">
      <c r="B34" s="69" t="s">
        <v>138</v>
      </c>
      <c r="C34" s="162" t="s">
        <v>835</v>
      </c>
      <c r="D34" s="71" t="s">
        <v>1597</v>
      </c>
      <c r="E34" s="72">
        <v>121.69</v>
      </c>
      <c r="F34" s="72">
        <v>118.65</v>
      </c>
      <c r="G34" s="73">
        <f t="shared" si="64"/>
        <v>3.039999999999992</v>
      </c>
      <c r="H34" s="74">
        <v>76.17</v>
      </c>
      <c r="I34" s="75">
        <f t="shared" si="65"/>
        <v>3.9910726007614444E-2</v>
      </c>
      <c r="J34" s="76">
        <v>5</v>
      </c>
      <c r="K34" s="77">
        <v>452</v>
      </c>
      <c r="L34" s="76">
        <f t="shared" si="66"/>
        <v>121.69</v>
      </c>
      <c r="M34" s="76">
        <f t="shared" si="67"/>
        <v>118.65</v>
      </c>
      <c r="N34" s="78">
        <f t="shared" si="68"/>
        <v>3.039999999999992</v>
      </c>
      <c r="O34" s="73">
        <f t="shared" si="69"/>
        <v>76.17</v>
      </c>
      <c r="P34" s="78">
        <f t="shared" si="70"/>
        <v>3.9910726007614444E-2</v>
      </c>
      <c r="Q34" s="73">
        <f t="shared" si="71"/>
        <v>11.098173738979874</v>
      </c>
      <c r="R34" s="78">
        <f t="shared" si="72"/>
        <v>114.91912769711354</v>
      </c>
      <c r="S34" s="73">
        <v>0.5</v>
      </c>
      <c r="T34" s="79">
        <v>0.26</v>
      </c>
      <c r="U34" s="78">
        <f t="shared" si="73"/>
        <v>41.499403862102142</v>
      </c>
      <c r="V34" s="78">
        <f t="shared" si="74"/>
        <v>-410.50059613789784</v>
      </c>
    </row>
    <row r="35" spans="2:22" ht="60.75" customHeight="1" x14ac:dyDescent="0.2">
      <c r="B35" s="69" t="s">
        <v>138</v>
      </c>
      <c r="C35" s="162" t="s">
        <v>835</v>
      </c>
      <c r="D35" s="161" t="s">
        <v>1598</v>
      </c>
      <c r="E35" s="72">
        <v>121.69</v>
      </c>
      <c r="F35" s="72">
        <v>118.65</v>
      </c>
      <c r="G35" s="73">
        <f t="shared" ref="G35" si="75">E35-F35</f>
        <v>3.039999999999992</v>
      </c>
      <c r="H35" s="74">
        <v>13.19</v>
      </c>
      <c r="I35" s="75">
        <f t="shared" ref="I35" si="76">G35/H35</f>
        <v>0.23047763457164458</v>
      </c>
      <c r="J35" s="76">
        <v>5</v>
      </c>
      <c r="K35" s="77">
        <v>452</v>
      </c>
      <c r="L35" s="76">
        <f t="shared" ref="L35" si="77">E35</f>
        <v>121.69</v>
      </c>
      <c r="M35" s="76">
        <f t="shared" ref="M35" si="78">F35</f>
        <v>118.65</v>
      </c>
      <c r="N35" s="78">
        <f t="shared" ref="N35" si="79">L35-M35</f>
        <v>3.039999999999992</v>
      </c>
      <c r="O35" s="73">
        <f t="shared" ref="O35" si="80">H35</f>
        <v>13.19</v>
      </c>
      <c r="P35" s="78">
        <f t="shared" ref="P35" si="81">N35/O35</f>
        <v>0.23047763457164458</v>
      </c>
      <c r="Q35" s="73">
        <f t="shared" ref="Q35" si="82">10+16*(O35/1000)/(1.05*((100*P35)^0.04))</f>
        <v>10.177284320694852</v>
      </c>
      <c r="R35" s="78">
        <f t="shared" ref="R35" si="83">(3609.11*2^0.12)/((Q35+30)^0.95)</f>
        <v>117.42002510024381</v>
      </c>
      <c r="S35" s="73">
        <v>0.5</v>
      </c>
      <c r="T35" s="79">
        <v>0.03</v>
      </c>
      <c r="U35" s="78">
        <f t="shared" ref="U35" si="84">166.67*S35*R35/60*T35</f>
        <v>4.892598895864408</v>
      </c>
      <c r="V35" s="78">
        <f t="shared" ref="V35" si="85">U35-K35</f>
        <v>-447.10740110413559</v>
      </c>
    </row>
    <row r="36" spans="2:22" ht="60.75" customHeight="1" x14ac:dyDescent="0.2">
      <c r="B36" s="69" t="s">
        <v>138</v>
      </c>
      <c r="C36" s="162" t="s">
        <v>1561</v>
      </c>
      <c r="D36" s="71" t="s">
        <v>1542</v>
      </c>
      <c r="E36" s="72">
        <v>115.22</v>
      </c>
      <c r="F36" s="72">
        <v>111.83</v>
      </c>
      <c r="G36" s="73">
        <f t="shared" si="64"/>
        <v>3.3900000000000006</v>
      </c>
      <c r="H36" s="74">
        <v>40</v>
      </c>
      <c r="I36" s="75">
        <f t="shared" si="65"/>
        <v>8.475000000000002E-2</v>
      </c>
      <c r="J36" s="76">
        <v>5</v>
      </c>
      <c r="K36" s="77">
        <v>705</v>
      </c>
      <c r="L36" s="76">
        <f t="shared" si="66"/>
        <v>115.22</v>
      </c>
      <c r="M36" s="76">
        <f t="shared" si="67"/>
        <v>111.83</v>
      </c>
      <c r="N36" s="78">
        <f t="shared" si="68"/>
        <v>3.3900000000000006</v>
      </c>
      <c r="O36" s="73">
        <f t="shared" si="69"/>
        <v>40</v>
      </c>
      <c r="P36" s="78">
        <f t="shared" si="70"/>
        <v>8.475000000000002E-2</v>
      </c>
      <c r="Q36" s="73">
        <f t="shared" si="71"/>
        <v>10.559583740085813</v>
      </c>
      <c r="R36" s="78">
        <f t="shared" si="72"/>
        <v>116.36835727348893</v>
      </c>
      <c r="S36" s="73">
        <v>0.5</v>
      </c>
      <c r="T36" s="79">
        <v>0.11</v>
      </c>
      <c r="U36" s="78">
        <f t="shared" si="73"/>
        <v>17.778854597874698</v>
      </c>
      <c r="V36" s="78">
        <f t="shared" si="74"/>
        <v>-687.22114540212533</v>
      </c>
    </row>
    <row r="37" spans="2:22" ht="60.75" customHeight="1" x14ac:dyDescent="0.2">
      <c r="B37" s="69" t="s">
        <v>138</v>
      </c>
      <c r="C37" s="162" t="s">
        <v>1561</v>
      </c>
      <c r="D37" s="71" t="s">
        <v>1562</v>
      </c>
      <c r="E37" s="72">
        <v>115.22</v>
      </c>
      <c r="F37" s="72">
        <v>113.41</v>
      </c>
      <c r="G37" s="73">
        <f t="shared" si="64"/>
        <v>1.8100000000000023</v>
      </c>
      <c r="H37" s="74">
        <v>47.44</v>
      </c>
      <c r="I37" s="75">
        <f t="shared" si="65"/>
        <v>3.8153456998313712E-2</v>
      </c>
      <c r="J37" s="76">
        <v>5</v>
      </c>
      <c r="K37" s="77">
        <v>484</v>
      </c>
      <c r="L37" s="76">
        <f t="shared" si="66"/>
        <v>115.22</v>
      </c>
      <c r="M37" s="76">
        <f t="shared" si="67"/>
        <v>113.41</v>
      </c>
      <c r="N37" s="78">
        <f t="shared" si="68"/>
        <v>1.8100000000000023</v>
      </c>
      <c r="O37" s="73">
        <f t="shared" si="69"/>
        <v>47.44</v>
      </c>
      <c r="P37" s="78">
        <f t="shared" si="70"/>
        <v>3.8153456998313712E-2</v>
      </c>
      <c r="Q37" s="73">
        <f t="shared" si="71"/>
        <v>10.685194720723445</v>
      </c>
      <c r="R37" s="78">
        <f t="shared" si="72"/>
        <v>116.0270203482788</v>
      </c>
      <c r="S37" s="73">
        <v>0.5</v>
      </c>
      <c r="T37" s="79">
        <v>0.15</v>
      </c>
      <c r="U37" s="78">
        <f t="shared" si="73"/>
        <v>24.172779351809528</v>
      </c>
      <c r="V37" s="78">
        <f t="shared" si="74"/>
        <v>-459.82722064819046</v>
      </c>
    </row>
    <row r="38" spans="2:22" ht="60.75" customHeight="1" x14ac:dyDescent="0.2">
      <c r="B38" s="69" t="s">
        <v>138</v>
      </c>
      <c r="C38" s="162" t="s">
        <v>901</v>
      </c>
      <c r="D38" s="71" t="s">
        <v>1563</v>
      </c>
      <c r="E38" s="72">
        <v>120.6</v>
      </c>
      <c r="F38" s="72">
        <v>112.32</v>
      </c>
      <c r="G38" s="73">
        <f t="shared" si="64"/>
        <v>8.2800000000000011</v>
      </c>
      <c r="H38" s="74">
        <v>103.36</v>
      </c>
      <c r="I38" s="75">
        <f t="shared" si="65"/>
        <v>8.0108359133126944E-2</v>
      </c>
      <c r="J38" s="76">
        <v>6</v>
      </c>
      <c r="K38" s="77">
        <v>684</v>
      </c>
      <c r="L38" s="76">
        <f t="shared" si="66"/>
        <v>120.6</v>
      </c>
      <c r="M38" s="76">
        <f t="shared" si="67"/>
        <v>112.32</v>
      </c>
      <c r="N38" s="78">
        <f t="shared" si="68"/>
        <v>8.2800000000000011</v>
      </c>
      <c r="O38" s="73">
        <f t="shared" si="69"/>
        <v>103.36</v>
      </c>
      <c r="P38" s="78">
        <f t="shared" si="70"/>
        <v>8.0108359133126944E-2</v>
      </c>
      <c r="Q38" s="73">
        <f t="shared" si="71"/>
        <v>11.449225846001903</v>
      </c>
      <c r="R38" s="78">
        <f t="shared" si="72"/>
        <v>113.99429472164041</v>
      </c>
      <c r="S38" s="73">
        <v>0.5</v>
      </c>
      <c r="T38" s="79">
        <v>0.56999999999999995</v>
      </c>
      <c r="U38" s="78">
        <f t="shared" si="73"/>
        <v>90.247288230965069</v>
      </c>
      <c r="V38" s="78">
        <f t="shared" si="74"/>
        <v>-593.75271176903493</v>
      </c>
    </row>
    <row r="39" spans="2:22" ht="60.75" customHeight="1" x14ac:dyDescent="0.2">
      <c r="B39" s="69" t="s">
        <v>138</v>
      </c>
      <c r="C39" s="162" t="s">
        <v>932</v>
      </c>
      <c r="D39" s="71" t="s">
        <v>1560</v>
      </c>
      <c r="E39" s="72">
        <v>118.42</v>
      </c>
      <c r="F39" s="72">
        <v>115.01</v>
      </c>
      <c r="G39" s="73">
        <f t="shared" si="64"/>
        <v>3.4099999999999966</v>
      </c>
      <c r="H39" s="74">
        <v>90.36</v>
      </c>
      <c r="I39" s="75">
        <f t="shared" si="65"/>
        <v>3.773793714032754E-2</v>
      </c>
      <c r="J39" s="76">
        <v>8</v>
      </c>
      <c r="K39" s="77">
        <v>484</v>
      </c>
      <c r="L39" s="76">
        <f t="shared" si="66"/>
        <v>118.42</v>
      </c>
      <c r="M39" s="76">
        <f t="shared" si="67"/>
        <v>115.01</v>
      </c>
      <c r="N39" s="78">
        <f t="shared" si="68"/>
        <v>3.4099999999999966</v>
      </c>
      <c r="O39" s="73">
        <f t="shared" si="69"/>
        <v>90.36</v>
      </c>
      <c r="P39" s="78">
        <f t="shared" si="70"/>
        <v>3.773793714032754E-2</v>
      </c>
      <c r="Q39" s="73">
        <f t="shared" si="71"/>
        <v>11.305677077108497</v>
      </c>
      <c r="R39" s="78">
        <f t="shared" si="72"/>
        <v>114.37061598656226</v>
      </c>
      <c r="S39" s="73">
        <v>0.5</v>
      </c>
      <c r="T39" s="79">
        <v>0.28000000000000003</v>
      </c>
      <c r="U39" s="78">
        <f t="shared" si="73"/>
        <v>44.478351321787436</v>
      </c>
      <c r="V39" s="78">
        <f t="shared" si="74"/>
        <v>-439.52164867821256</v>
      </c>
    </row>
    <row r="40" spans="2:22" ht="60.75" customHeight="1" x14ac:dyDescent="0.2">
      <c r="B40" s="69" t="s">
        <v>138</v>
      </c>
      <c r="C40" s="162" t="s">
        <v>1564</v>
      </c>
      <c r="D40" s="71" t="s">
        <v>1565</v>
      </c>
      <c r="E40" s="72">
        <v>122.83</v>
      </c>
      <c r="F40" s="72">
        <v>122.21</v>
      </c>
      <c r="G40" s="73">
        <f t="shared" si="64"/>
        <v>0.62000000000000455</v>
      </c>
      <c r="H40" s="74">
        <v>59.23</v>
      </c>
      <c r="I40" s="75">
        <f t="shared" si="65"/>
        <v>1.0467668411278146E-2</v>
      </c>
      <c r="J40" s="76">
        <v>5</v>
      </c>
      <c r="K40" s="77">
        <v>242</v>
      </c>
      <c r="L40" s="76">
        <f t="shared" si="66"/>
        <v>122.83</v>
      </c>
      <c r="M40" s="76">
        <f t="shared" si="67"/>
        <v>122.21</v>
      </c>
      <c r="N40" s="78">
        <f t="shared" si="68"/>
        <v>0.62000000000000455</v>
      </c>
      <c r="O40" s="73">
        <f t="shared" si="69"/>
        <v>59.23</v>
      </c>
      <c r="P40" s="78">
        <f t="shared" si="70"/>
        <v>1.0467668411278146E-2</v>
      </c>
      <c r="Q40" s="73">
        <f t="shared" si="71"/>
        <v>10.900903798302929</v>
      </c>
      <c r="R40" s="78">
        <f t="shared" si="72"/>
        <v>115.44561954847627</v>
      </c>
      <c r="S40" s="73">
        <v>0.5</v>
      </c>
      <c r="T40" s="79">
        <v>0.15</v>
      </c>
      <c r="U40" s="78">
        <f t="shared" si="73"/>
        <v>24.051651762680674</v>
      </c>
      <c r="V40" s="78">
        <f t="shared" si="74"/>
        <v>-217.94834823731932</v>
      </c>
    </row>
    <row r="41" spans="2:22" ht="60.75" customHeight="1" x14ac:dyDescent="0.2">
      <c r="B41" s="69" t="s">
        <v>138</v>
      </c>
      <c r="C41" s="162" t="s">
        <v>1564</v>
      </c>
      <c r="D41" s="161" t="s">
        <v>1673</v>
      </c>
      <c r="E41" s="72">
        <v>122.83</v>
      </c>
      <c r="F41" s="72">
        <v>117.34</v>
      </c>
      <c r="G41" s="73">
        <f t="shared" si="64"/>
        <v>5.4899999999999949</v>
      </c>
      <c r="H41" s="74">
        <v>150.77000000000001</v>
      </c>
      <c r="I41" s="75">
        <f t="shared" si="65"/>
        <v>3.6413079525104426E-2</v>
      </c>
      <c r="J41" s="76">
        <v>5</v>
      </c>
      <c r="K41" s="77">
        <v>452</v>
      </c>
      <c r="L41" s="76">
        <f t="shared" si="66"/>
        <v>122.83</v>
      </c>
      <c r="M41" s="76">
        <f t="shared" si="67"/>
        <v>117.34</v>
      </c>
      <c r="N41" s="78">
        <f t="shared" si="68"/>
        <v>5.4899999999999949</v>
      </c>
      <c r="O41" s="73">
        <f t="shared" si="69"/>
        <v>150.77000000000001</v>
      </c>
      <c r="P41" s="78">
        <f t="shared" si="70"/>
        <v>3.6413079525104426E-2</v>
      </c>
      <c r="Q41" s="73">
        <f t="shared" si="71"/>
        <v>12.181701458847535</v>
      </c>
      <c r="R41" s="78">
        <f t="shared" si="72"/>
        <v>112.11296269911986</v>
      </c>
      <c r="S41" s="73">
        <v>0.5</v>
      </c>
      <c r="T41" s="79">
        <v>0.41</v>
      </c>
      <c r="U41" s="78">
        <f t="shared" si="73"/>
        <v>63.843380601296204</v>
      </c>
      <c r="V41" s="78">
        <f t="shared" si="74"/>
        <v>-388.15661939870381</v>
      </c>
    </row>
    <row r="42" spans="2:22" ht="60.75" customHeight="1" x14ac:dyDescent="0.2">
      <c r="B42" s="69" t="s">
        <v>138</v>
      </c>
      <c r="C42" s="162" t="s">
        <v>1566</v>
      </c>
      <c r="D42" s="71" t="s">
        <v>1567</v>
      </c>
      <c r="E42" s="72">
        <v>123.98</v>
      </c>
      <c r="F42" s="72">
        <v>121.59</v>
      </c>
      <c r="G42" s="73">
        <f t="shared" si="64"/>
        <v>2.3900000000000006</v>
      </c>
      <c r="H42" s="74">
        <v>92.2</v>
      </c>
      <c r="I42" s="75">
        <f t="shared" si="65"/>
        <v>2.5921908893709333E-2</v>
      </c>
      <c r="J42" s="76">
        <v>5.5</v>
      </c>
      <c r="K42" s="77">
        <v>382</v>
      </c>
      <c r="L42" s="76">
        <f t="shared" si="66"/>
        <v>123.98</v>
      </c>
      <c r="M42" s="76">
        <f t="shared" si="67"/>
        <v>121.59</v>
      </c>
      <c r="N42" s="78">
        <f t="shared" si="68"/>
        <v>2.3900000000000006</v>
      </c>
      <c r="O42" s="73">
        <f t="shared" si="69"/>
        <v>92.2</v>
      </c>
      <c r="P42" s="78">
        <f t="shared" si="70"/>
        <v>2.5921908893709333E-2</v>
      </c>
      <c r="Q42" s="73">
        <f t="shared" si="71"/>
        <v>11.352430403570967</v>
      </c>
      <c r="R42" s="78">
        <f t="shared" si="72"/>
        <v>114.24776975964052</v>
      </c>
      <c r="S42" s="73">
        <v>0.5</v>
      </c>
      <c r="T42" s="79">
        <v>0.28999999999999998</v>
      </c>
      <c r="U42" s="78">
        <f t="shared" si="73"/>
        <v>46.017383149111602</v>
      </c>
      <c r="V42" s="78">
        <f t="shared" si="74"/>
        <v>-335.98261685088841</v>
      </c>
    </row>
    <row r="43" spans="2:22" ht="60.75" customHeight="1" x14ac:dyDescent="0.2">
      <c r="B43" s="69" t="s">
        <v>138</v>
      </c>
      <c r="C43" s="162" t="s">
        <v>1049</v>
      </c>
      <c r="D43" s="71" t="s">
        <v>1568</v>
      </c>
      <c r="E43" s="72">
        <v>122.98</v>
      </c>
      <c r="F43" s="72">
        <v>119.78</v>
      </c>
      <c r="G43" s="73">
        <f t="shared" si="64"/>
        <v>3.2000000000000028</v>
      </c>
      <c r="H43" s="74">
        <v>142.36000000000001</v>
      </c>
      <c r="I43" s="75">
        <f t="shared" si="65"/>
        <v>2.2478224220286617E-2</v>
      </c>
      <c r="J43" s="76">
        <v>6</v>
      </c>
      <c r="K43" s="77">
        <v>382</v>
      </c>
      <c r="L43" s="76">
        <f t="shared" si="66"/>
        <v>122.98</v>
      </c>
      <c r="M43" s="76">
        <f t="shared" si="67"/>
        <v>119.78</v>
      </c>
      <c r="N43" s="78">
        <f t="shared" si="68"/>
        <v>3.2000000000000028</v>
      </c>
      <c r="O43" s="73">
        <f t="shared" si="69"/>
        <v>142.36000000000001</v>
      </c>
      <c r="P43" s="78">
        <f t="shared" si="70"/>
        <v>2.2478224220286617E-2</v>
      </c>
      <c r="Q43" s="73">
        <f t="shared" si="71"/>
        <v>12.10013969159491</v>
      </c>
      <c r="R43" s="78">
        <f t="shared" si="72"/>
        <v>112.31929228411222</v>
      </c>
      <c r="S43" s="73">
        <v>0.5</v>
      </c>
      <c r="T43" s="79">
        <v>0.4</v>
      </c>
      <c r="U43" s="78">
        <f t="shared" si="73"/>
        <v>62.400854816643267</v>
      </c>
      <c r="V43" s="78">
        <f t="shared" si="74"/>
        <v>-319.59914518335671</v>
      </c>
    </row>
    <row r="44" spans="2:22" ht="60.75" customHeight="1" x14ac:dyDescent="0.2">
      <c r="B44" s="69" t="s">
        <v>138</v>
      </c>
      <c r="C44" s="162" t="s">
        <v>1569</v>
      </c>
      <c r="D44" s="71" t="s">
        <v>1570</v>
      </c>
      <c r="E44" s="72">
        <v>122.27</v>
      </c>
      <c r="F44" s="72">
        <v>119.48</v>
      </c>
      <c r="G44" s="73">
        <f t="shared" si="64"/>
        <v>2.789999999999992</v>
      </c>
      <c r="H44" s="74">
        <v>120</v>
      </c>
      <c r="I44" s="75">
        <f t="shared" si="65"/>
        <v>2.3249999999999934E-2</v>
      </c>
      <c r="J44" s="76">
        <v>8</v>
      </c>
      <c r="K44" s="77">
        <v>382</v>
      </c>
      <c r="L44" s="76">
        <f t="shared" si="66"/>
        <v>122.27</v>
      </c>
      <c r="M44" s="76">
        <f t="shared" si="67"/>
        <v>119.48</v>
      </c>
      <c r="N44" s="78">
        <f t="shared" si="68"/>
        <v>2.789999999999992</v>
      </c>
      <c r="O44" s="73">
        <f t="shared" si="69"/>
        <v>120</v>
      </c>
      <c r="P44" s="78">
        <f t="shared" si="70"/>
        <v>2.3249999999999934E-2</v>
      </c>
      <c r="Q44" s="73">
        <f t="shared" si="71"/>
        <v>11.767889072252894</v>
      </c>
      <c r="R44" s="78">
        <f t="shared" si="72"/>
        <v>113.16791587390439</v>
      </c>
      <c r="S44" s="73">
        <v>0.5</v>
      </c>
      <c r="T44" s="79">
        <v>0.44</v>
      </c>
      <c r="U44" s="78">
        <f t="shared" si="73"/>
        <v>69.159553975246681</v>
      </c>
      <c r="V44" s="78">
        <f t="shared" si="74"/>
        <v>-312.84044602475331</v>
      </c>
    </row>
    <row r="45" spans="2:22" ht="60.75" customHeight="1" x14ac:dyDescent="0.2">
      <c r="B45" s="69" t="s">
        <v>138</v>
      </c>
      <c r="C45" s="162" t="s">
        <v>1569</v>
      </c>
      <c r="D45" s="71" t="s">
        <v>1571</v>
      </c>
      <c r="E45" s="72">
        <v>120.33</v>
      </c>
      <c r="F45" s="72">
        <v>119.48</v>
      </c>
      <c r="G45" s="73">
        <f t="shared" si="64"/>
        <v>0.84999999999999432</v>
      </c>
      <c r="H45" s="74">
        <v>82.7</v>
      </c>
      <c r="I45" s="75">
        <f t="shared" si="65"/>
        <v>1.0278113663845154E-2</v>
      </c>
      <c r="J45" s="76">
        <v>8</v>
      </c>
      <c r="K45" s="77">
        <v>242</v>
      </c>
      <c r="L45" s="76">
        <f t="shared" si="66"/>
        <v>120.33</v>
      </c>
      <c r="M45" s="76">
        <f t="shared" si="67"/>
        <v>119.48</v>
      </c>
      <c r="N45" s="78">
        <f t="shared" si="68"/>
        <v>0.84999999999999432</v>
      </c>
      <c r="O45" s="73">
        <f t="shared" si="69"/>
        <v>82.7</v>
      </c>
      <c r="P45" s="78">
        <f t="shared" si="70"/>
        <v>1.0278113663845154E-2</v>
      </c>
      <c r="Q45" s="73">
        <f t="shared" si="71"/>
        <v>11.258808470155477</v>
      </c>
      <c r="R45" s="78">
        <f t="shared" si="72"/>
        <v>114.49403756615952</v>
      </c>
      <c r="S45" s="73">
        <v>0.5</v>
      </c>
      <c r="T45" s="79">
        <v>0.28999999999999998</v>
      </c>
      <c r="U45" s="78">
        <f t="shared" si="73"/>
        <v>46.116576332783524</v>
      </c>
      <c r="V45" s="78">
        <f t="shared" si="74"/>
        <v>-195.88342366721648</v>
      </c>
    </row>
    <row r="46" spans="2:22" ht="60.75" customHeight="1" x14ac:dyDescent="0.2">
      <c r="B46" s="69" t="s">
        <v>138</v>
      </c>
      <c r="C46" s="162" t="s">
        <v>1572</v>
      </c>
      <c r="D46" s="71" t="s">
        <v>1573</v>
      </c>
      <c r="E46" s="72">
        <v>108.65</v>
      </c>
      <c r="F46" s="72">
        <v>105.79</v>
      </c>
      <c r="G46" s="73">
        <f t="shared" si="64"/>
        <v>2.8599999999999994</v>
      </c>
      <c r="H46" s="74">
        <v>132.44999999999999</v>
      </c>
      <c r="I46" s="75">
        <f t="shared" si="65"/>
        <v>2.1593053982634954E-2</v>
      </c>
      <c r="J46" s="76">
        <v>6</v>
      </c>
      <c r="K46" s="77">
        <v>382</v>
      </c>
      <c r="L46" s="76">
        <f t="shared" si="66"/>
        <v>108.65</v>
      </c>
      <c r="M46" s="76">
        <f t="shared" si="67"/>
        <v>105.79</v>
      </c>
      <c r="N46" s="78">
        <f t="shared" si="68"/>
        <v>2.8599999999999994</v>
      </c>
      <c r="O46" s="73">
        <f t="shared" si="69"/>
        <v>132.44999999999999</v>
      </c>
      <c r="P46" s="78">
        <f t="shared" si="70"/>
        <v>2.1593053982634954E-2</v>
      </c>
      <c r="Q46" s="73">
        <f t="shared" si="71"/>
        <v>11.957086780369284</v>
      </c>
      <c r="R46" s="78">
        <f t="shared" si="72"/>
        <v>112.68306687609763</v>
      </c>
      <c r="S46" s="73">
        <v>0.5</v>
      </c>
      <c r="T46" s="79">
        <v>0.42</v>
      </c>
      <c r="U46" s="78">
        <f t="shared" si="73"/>
        <v>65.733103646837165</v>
      </c>
      <c r="V46" s="78">
        <f t="shared" si="74"/>
        <v>-316.26689635316285</v>
      </c>
    </row>
    <row r="47" spans="2:22" ht="60.75" customHeight="1" x14ac:dyDescent="0.2">
      <c r="B47" s="69" t="s">
        <v>138</v>
      </c>
      <c r="C47" s="162" t="s">
        <v>1574</v>
      </c>
      <c r="D47" s="71" t="s">
        <v>1575</v>
      </c>
      <c r="E47" s="72">
        <v>109.99</v>
      </c>
      <c r="F47" s="72">
        <v>108.19</v>
      </c>
      <c r="G47" s="73">
        <f t="shared" si="64"/>
        <v>1.7999999999999972</v>
      </c>
      <c r="H47" s="74">
        <v>75.98</v>
      </c>
      <c r="I47" s="75">
        <f t="shared" si="65"/>
        <v>2.3690444853908886E-2</v>
      </c>
      <c r="J47" s="76">
        <v>6</v>
      </c>
      <c r="K47" s="77">
        <v>382</v>
      </c>
      <c r="L47" s="76">
        <f t="shared" si="66"/>
        <v>109.99</v>
      </c>
      <c r="M47" s="76">
        <f t="shared" si="67"/>
        <v>108.19</v>
      </c>
      <c r="N47" s="78">
        <f t="shared" si="68"/>
        <v>1.7999999999999972</v>
      </c>
      <c r="O47" s="73">
        <f t="shared" si="69"/>
        <v>75.98</v>
      </c>
      <c r="P47" s="78">
        <f t="shared" si="70"/>
        <v>2.3690444853908886E-2</v>
      </c>
      <c r="Q47" s="73">
        <f t="shared" si="71"/>
        <v>11.118528473764608</v>
      </c>
      <c r="R47" s="78">
        <f t="shared" si="72"/>
        <v>114.8650834855143</v>
      </c>
      <c r="S47" s="73">
        <v>0.5</v>
      </c>
      <c r="T47" s="79">
        <v>0.21</v>
      </c>
      <c r="U47" s="78">
        <f t="shared" si="73"/>
        <v>33.50298606292867</v>
      </c>
      <c r="V47" s="78">
        <f t="shared" si="74"/>
        <v>-348.4970139370713</v>
      </c>
    </row>
    <row r="48" spans="2:22" ht="60.75" customHeight="1" x14ac:dyDescent="0.2">
      <c r="B48" s="69" t="s">
        <v>138</v>
      </c>
      <c r="C48" s="162" t="s">
        <v>1576</v>
      </c>
      <c r="D48" s="71" t="s">
        <v>1577</v>
      </c>
      <c r="E48" s="72">
        <v>122.54</v>
      </c>
      <c r="F48" s="72">
        <v>108.27</v>
      </c>
      <c r="G48" s="73">
        <f t="shared" si="64"/>
        <v>14.27000000000001</v>
      </c>
      <c r="H48" s="74">
        <v>204.42</v>
      </c>
      <c r="I48" s="75">
        <f t="shared" si="65"/>
        <v>6.9807259563643531E-2</v>
      </c>
      <c r="J48" s="76">
        <v>6</v>
      </c>
      <c r="K48" s="77">
        <v>640</v>
      </c>
      <c r="L48" s="76">
        <f t="shared" si="66"/>
        <v>122.54</v>
      </c>
      <c r="M48" s="76">
        <f t="shared" si="67"/>
        <v>108.27</v>
      </c>
      <c r="N48" s="78">
        <f t="shared" si="68"/>
        <v>14.27000000000001</v>
      </c>
      <c r="O48" s="73">
        <f t="shared" si="69"/>
        <v>204.42</v>
      </c>
      <c r="P48" s="78">
        <f t="shared" si="70"/>
        <v>6.9807259563643531E-2</v>
      </c>
      <c r="Q48" s="73">
        <f t="shared" si="71"/>
        <v>12.882026992214373</v>
      </c>
      <c r="R48" s="78">
        <f t="shared" si="72"/>
        <v>110.37282990595648</v>
      </c>
      <c r="S48" s="73">
        <v>0.5</v>
      </c>
      <c r="T48" s="79">
        <v>0.69</v>
      </c>
      <c r="U48" s="78">
        <f t="shared" si="73"/>
        <v>105.77607747244814</v>
      </c>
      <c r="V48" s="78">
        <f t="shared" si="74"/>
        <v>-534.22392252755185</v>
      </c>
    </row>
    <row r="49" spans="2:22" ht="60.75" customHeight="1" x14ac:dyDescent="0.2">
      <c r="B49" s="69" t="s">
        <v>138</v>
      </c>
      <c r="C49" s="162" t="s">
        <v>1578</v>
      </c>
      <c r="D49" s="71" t="s">
        <v>1579</v>
      </c>
      <c r="E49" s="72">
        <v>121.36499999999999</v>
      </c>
      <c r="F49" s="72">
        <v>113.06</v>
      </c>
      <c r="G49" s="73">
        <f t="shared" si="64"/>
        <v>8.3049999999999926</v>
      </c>
      <c r="H49" s="74">
        <v>251.09</v>
      </c>
      <c r="I49" s="75">
        <f t="shared" si="65"/>
        <v>3.3075789557529142E-2</v>
      </c>
      <c r="J49" s="76">
        <v>6</v>
      </c>
      <c r="K49" s="77">
        <v>452</v>
      </c>
      <c r="L49" s="76">
        <f t="shared" si="66"/>
        <v>121.36499999999999</v>
      </c>
      <c r="M49" s="76">
        <f t="shared" si="67"/>
        <v>113.06</v>
      </c>
      <c r="N49" s="78">
        <f t="shared" si="68"/>
        <v>8.3049999999999926</v>
      </c>
      <c r="O49" s="73">
        <f t="shared" si="69"/>
        <v>251.09</v>
      </c>
      <c r="P49" s="78">
        <f t="shared" si="70"/>
        <v>3.3075789557529142E-2</v>
      </c>
      <c r="Q49" s="73">
        <f t="shared" si="71"/>
        <v>13.647368906590879</v>
      </c>
      <c r="R49" s="78">
        <f t="shared" si="72"/>
        <v>108.53343605999683</v>
      </c>
      <c r="S49" s="73">
        <v>0.5</v>
      </c>
      <c r="T49" s="79">
        <v>0.74</v>
      </c>
      <c r="U49" s="78">
        <f t="shared" si="73"/>
        <v>111.55048469340463</v>
      </c>
      <c r="V49" s="78">
        <f t="shared" si="74"/>
        <v>-340.44951530659534</v>
      </c>
    </row>
    <row r="50" spans="2:22" ht="60.75" customHeight="1" x14ac:dyDescent="0.2">
      <c r="B50" s="69" t="s">
        <v>138</v>
      </c>
      <c r="C50" s="162" t="s">
        <v>1580</v>
      </c>
      <c r="D50" s="71" t="s">
        <v>1581</v>
      </c>
      <c r="E50" s="72">
        <v>117.28</v>
      </c>
      <c r="F50" s="72">
        <v>113.57</v>
      </c>
      <c r="G50" s="73">
        <f t="shared" si="64"/>
        <v>3.710000000000008</v>
      </c>
      <c r="H50" s="74">
        <v>105.93</v>
      </c>
      <c r="I50" s="75">
        <f t="shared" si="65"/>
        <v>3.5023128481072481E-2</v>
      </c>
      <c r="J50" s="76">
        <v>6</v>
      </c>
      <c r="K50" s="77">
        <v>452</v>
      </c>
      <c r="L50" s="76">
        <f t="shared" si="66"/>
        <v>117.28</v>
      </c>
      <c r="M50" s="76">
        <f t="shared" si="67"/>
        <v>113.57</v>
      </c>
      <c r="N50" s="78">
        <f t="shared" si="68"/>
        <v>3.710000000000008</v>
      </c>
      <c r="O50" s="73">
        <f t="shared" si="69"/>
        <v>105.93</v>
      </c>
      <c r="P50" s="78">
        <f t="shared" si="70"/>
        <v>3.5023128481072481E-2</v>
      </c>
      <c r="Q50" s="73">
        <f t="shared" si="71"/>
        <v>11.535237105350131</v>
      </c>
      <c r="R50" s="78">
        <f t="shared" si="72"/>
        <v>113.77002645163354</v>
      </c>
      <c r="S50" s="73">
        <v>0.5</v>
      </c>
      <c r="T50" s="79">
        <v>0.3</v>
      </c>
      <c r="U50" s="78">
        <f t="shared" si="73"/>
        <v>47.405125771734397</v>
      </c>
      <c r="V50" s="78">
        <f t="shared" si="74"/>
        <v>-404.59487422826561</v>
      </c>
    </row>
    <row r="51" spans="2:22" ht="60.75" customHeight="1" x14ac:dyDescent="0.2">
      <c r="B51" s="69" t="s">
        <v>138</v>
      </c>
      <c r="C51" s="162" t="s">
        <v>1580</v>
      </c>
      <c r="D51" s="161" t="s">
        <v>1582</v>
      </c>
      <c r="E51" s="72">
        <v>117.28</v>
      </c>
      <c r="F51" s="72">
        <v>115.79</v>
      </c>
      <c r="G51" s="73">
        <f t="shared" si="64"/>
        <v>1.4899999999999949</v>
      </c>
      <c r="H51" s="74">
        <v>25.05</v>
      </c>
      <c r="I51" s="75">
        <f t="shared" si="65"/>
        <v>5.9481037924151492E-2</v>
      </c>
      <c r="J51" s="76">
        <v>6</v>
      </c>
      <c r="K51" s="77">
        <v>593</v>
      </c>
      <c r="L51" s="76">
        <f t="shared" si="66"/>
        <v>117.28</v>
      </c>
      <c r="M51" s="76">
        <f t="shared" si="67"/>
        <v>115.79</v>
      </c>
      <c r="N51" s="78">
        <f t="shared" si="68"/>
        <v>1.4899999999999949</v>
      </c>
      <c r="O51" s="73">
        <f t="shared" si="69"/>
        <v>25.05</v>
      </c>
      <c r="P51" s="78">
        <f t="shared" si="70"/>
        <v>5.9481037924151492E-2</v>
      </c>
      <c r="Q51" s="73">
        <f t="shared" si="71"/>
        <v>10.355437521823017</v>
      </c>
      <c r="R51" s="78">
        <f t="shared" si="72"/>
        <v>116.92752610724203</v>
      </c>
      <c r="S51" s="73">
        <v>0.5</v>
      </c>
      <c r="T51" s="79">
        <v>0.06</v>
      </c>
      <c r="U51" s="78">
        <f t="shared" si="73"/>
        <v>9.7441553881470124</v>
      </c>
      <c r="V51" s="78">
        <f t="shared" si="74"/>
        <v>-583.25584461185304</v>
      </c>
    </row>
    <row r="52" spans="2:22" ht="75.75" customHeight="1" x14ac:dyDescent="0.2">
      <c r="B52" s="69" t="s">
        <v>138</v>
      </c>
      <c r="C52" s="162" t="s">
        <v>1264</v>
      </c>
      <c r="D52" s="71" t="s">
        <v>1583</v>
      </c>
      <c r="E52" s="72">
        <v>116.3</v>
      </c>
      <c r="F52" s="72">
        <v>112.94</v>
      </c>
      <c r="G52" s="73">
        <f t="shared" si="64"/>
        <v>3.3599999999999994</v>
      </c>
      <c r="H52" s="74">
        <v>139.63999999999999</v>
      </c>
      <c r="I52" s="75">
        <f t="shared" si="65"/>
        <v>2.4061873388713833E-2</v>
      </c>
      <c r="J52" s="76">
        <v>5</v>
      </c>
      <c r="K52" s="77">
        <v>541</v>
      </c>
      <c r="L52" s="76">
        <f t="shared" si="66"/>
        <v>116.3</v>
      </c>
      <c r="M52" s="76">
        <f t="shared" si="67"/>
        <v>112.94</v>
      </c>
      <c r="N52" s="78">
        <f t="shared" si="68"/>
        <v>3.3599999999999994</v>
      </c>
      <c r="O52" s="73">
        <f t="shared" si="69"/>
        <v>139.63999999999999</v>
      </c>
      <c r="P52" s="78">
        <f t="shared" si="70"/>
        <v>2.4061873388713833E-2</v>
      </c>
      <c r="Q52" s="73">
        <f t="shared" si="71"/>
        <v>12.054411068525807</v>
      </c>
      <c r="R52" s="78">
        <f t="shared" si="72"/>
        <v>112.43531492086363</v>
      </c>
      <c r="S52" s="73">
        <v>0.5</v>
      </c>
      <c r="T52" s="79">
        <v>0.45</v>
      </c>
      <c r="U52" s="78">
        <f t="shared" si="73"/>
        <v>70.273477266976286</v>
      </c>
      <c r="V52" s="78">
        <f t="shared" si="74"/>
        <v>-470.72652273302373</v>
      </c>
    </row>
    <row r="53" spans="2:22" ht="73.5" customHeight="1" x14ac:dyDescent="0.2">
      <c r="B53" s="69" t="s">
        <v>138</v>
      </c>
      <c r="C53" s="162" t="s">
        <v>1298</v>
      </c>
      <c r="D53" s="71" t="s">
        <v>1584</v>
      </c>
      <c r="E53" s="72">
        <v>120.99</v>
      </c>
      <c r="F53" s="72">
        <v>116.37</v>
      </c>
      <c r="G53" s="73">
        <f t="shared" si="64"/>
        <v>4.6199999999999903</v>
      </c>
      <c r="H53" s="74">
        <v>73.2</v>
      </c>
      <c r="I53" s="75">
        <f t="shared" si="65"/>
        <v>6.3114754098360523E-2</v>
      </c>
      <c r="J53" s="76">
        <v>5</v>
      </c>
      <c r="K53" s="77">
        <v>617</v>
      </c>
      <c r="L53" s="76">
        <f t="shared" si="66"/>
        <v>120.99</v>
      </c>
      <c r="M53" s="76">
        <f t="shared" si="67"/>
        <v>116.37</v>
      </c>
      <c r="N53" s="78">
        <f t="shared" si="68"/>
        <v>4.6199999999999903</v>
      </c>
      <c r="O53" s="73">
        <f t="shared" si="69"/>
        <v>73.2</v>
      </c>
      <c r="P53" s="78">
        <f t="shared" si="70"/>
        <v>6.3114754098360523E-2</v>
      </c>
      <c r="Q53" s="73">
        <f t="shared" si="71"/>
        <v>11.036183157589083</v>
      </c>
      <c r="R53" s="78">
        <f t="shared" si="72"/>
        <v>115.08404198465836</v>
      </c>
      <c r="S53" s="73">
        <v>0.5</v>
      </c>
      <c r="T53" s="79">
        <v>0.31</v>
      </c>
      <c r="U53" s="78">
        <f t="shared" si="73"/>
        <v>49.551064633756106</v>
      </c>
      <c r="V53" s="78">
        <f t="shared" si="74"/>
        <v>-567.44893536624386</v>
      </c>
    </row>
    <row r="54" spans="2:22" ht="60.75" customHeight="1" x14ac:dyDescent="0.2">
      <c r="B54" s="69" t="s">
        <v>138</v>
      </c>
      <c r="C54" s="162" t="s">
        <v>1585</v>
      </c>
      <c r="D54" s="71" t="s">
        <v>1586</v>
      </c>
      <c r="E54" s="72">
        <v>113.49</v>
      </c>
      <c r="F54" s="72">
        <v>105.09</v>
      </c>
      <c r="G54" s="73">
        <f t="shared" si="64"/>
        <v>8.3999999999999915</v>
      </c>
      <c r="H54" s="74">
        <v>233.4</v>
      </c>
      <c r="I54" s="75">
        <f t="shared" si="65"/>
        <v>3.5989717223650346E-2</v>
      </c>
      <c r="J54" s="76">
        <v>6</v>
      </c>
      <c r="K54" s="77">
        <v>171</v>
      </c>
      <c r="L54" s="76">
        <f t="shared" si="66"/>
        <v>113.49</v>
      </c>
      <c r="M54" s="76">
        <f t="shared" si="67"/>
        <v>105.09</v>
      </c>
      <c r="N54" s="78">
        <f t="shared" si="68"/>
        <v>8.3999999999999915</v>
      </c>
      <c r="O54" s="73">
        <f t="shared" si="69"/>
        <v>233.4</v>
      </c>
      <c r="P54" s="78">
        <f t="shared" si="70"/>
        <v>3.5989717223650346E-2</v>
      </c>
      <c r="Q54" s="73">
        <f t="shared" si="71"/>
        <v>13.378970482297021</v>
      </c>
      <c r="R54" s="78">
        <f t="shared" si="72"/>
        <v>109.17128941064266</v>
      </c>
      <c r="S54" s="73">
        <v>0.5</v>
      </c>
      <c r="T54" s="79">
        <v>1.08</v>
      </c>
      <c r="U54" s="78">
        <f t="shared" si="73"/>
        <v>163.7602092546463</v>
      </c>
      <c r="V54" s="78">
        <f t="shared" si="74"/>
        <v>-7.2397907453537016</v>
      </c>
    </row>
    <row r="55" spans="2:22" ht="60.75" customHeight="1" x14ac:dyDescent="0.2">
      <c r="B55" s="69" t="s">
        <v>138</v>
      </c>
      <c r="C55" s="162" t="s">
        <v>1585</v>
      </c>
      <c r="D55" s="71" t="s">
        <v>1587</v>
      </c>
      <c r="E55" s="72">
        <v>113.49</v>
      </c>
      <c r="F55" s="72">
        <v>111.35</v>
      </c>
      <c r="G55" s="73">
        <f t="shared" si="64"/>
        <v>2.1400000000000006</v>
      </c>
      <c r="H55" s="74">
        <v>66.599999999999994</v>
      </c>
      <c r="I55" s="75">
        <f t="shared" si="65"/>
        <v>3.2132132132132146E-2</v>
      </c>
      <c r="J55" s="76">
        <v>6</v>
      </c>
      <c r="K55" s="77">
        <v>452</v>
      </c>
      <c r="L55" s="76">
        <f t="shared" si="66"/>
        <v>113.49</v>
      </c>
      <c r="M55" s="76">
        <f t="shared" si="67"/>
        <v>111.35</v>
      </c>
      <c r="N55" s="78">
        <f t="shared" si="68"/>
        <v>2.1400000000000006</v>
      </c>
      <c r="O55" s="73">
        <f t="shared" si="69"/>
        <v>66.599999999999994</v>
      </c>
      <c r="P55" s="78">
        <f t="shared" si="70"/>
        <v>3.2132132132132146E-2</v>
      </c>
      <c r="Q55" s="73">
        <f t="shared" si="71"/>
        <v>10.968561787690458</v>
      </c>
      <c r="R55" s="78">
        <f t="shared" si="72"/>
        <v>115.26449080516504</v>
      </c>
      <c r="S55" s="73">
        <v>0.5</v>
      </c>
      <c r="T55" s="79">
        <v>0.23</v>
      </c>
      <c r="U55" s="78">
        <f t="shared" si="73"/>
        <v>36.82133764145231</v>
      </c>
      <c r="V55" s="78">
        <f t="shared" si="74"/>
        <v>-415.17866235854768</v>
      </c>
    </row>
    <row r="56" spans="2:22" ht="60.75" customHeight="1" x14ac:dyDescent="0.2">
      <c r="B56" s="69" t="s">
        <v>138</v>
      </c>
      <c r="C56" s="162" t="s">
        <v>1585</v>
      </c>
      <c r="D56" s="71" t="s">
        <v>1588</v>
      </c>
      <c r="E56" s="72">
        <v>118.95</v>
      </c>
      <c r="F56" s="72">
        <v>111.35</v>
      </c>
      <c r="G56" s="73">
        <f t="shared" si="64"/>
        <v>7.6000000000000085</v>
      </c>
      <c r="H56" s="74">
        <v>200</v>
      </c>
      <c r="I56" s="75">
        <f t="shared" si="65"/>
        <v>3.8000000000000041E-2</v>
      </c>
      <c r="J56" s="76">
        <v>6</v>
      </c>
      <c r="K56" s="77">
        <v>484</v>
      </c>
      <c r="L56" s="76">
        <f t="shared" si="66"/>
        <v>118.95</v>
      </c>
      <c r="M56" s="76">
        <f t="shared" si="67"/>
        <v>111.35</v>
      </c>
      <c r="N56" s="78">
        <f t="shared" si="68"/>
        <v>7.6000000000000085</v>
      </c>
      <c r="O56" s="73">
        <f t="shared" si="69"/>
        <v>200</v>
      </c>
      <c r="P56" s="78">
        <f t="shared" si="70"/>
        <v>3.8000000000000041E-2</v>
      </c>
      <c r="Q56" s="73">
        <f t="shared" si="71"/>
        <v>12.889144977941548</v>
      </c>
      <c r="R56" s="78">
        <f t="shared" si="72"/>
        <v>110.35542798027666</v>
      </c>
      <c r="S56" s="73">
        <v>0.5</v>
      </c>
      <c r="T56" s="79">
        <v>0.6</v>
      </c>
      <c r="U56" s="78">
        <f t="shared" si="73"/>
        <v>91.964695907363549</v>
      </c>
      <c r="V56" s="78">
        <f t="shared" si="74"/>
        <v>-392.03530409263647</v>
      </c>
    </row>
    <row r="57" spans="2:22" ht="60.75" customHeight="1" x14ac:dyDescent="0.2">
      <c r="B57" s="69" t="s">
        <v>138</v>
      </c>
      <c r="C57" s="162" t="s">
        <v>1585</v>
      </c>
      <c r="D57" s="71" t="s">
        <v>1589</v>
      </c>
      <c r="E57" s="72">
        <v>118.95</v>
      </c>
      <c r="F57" s="72">
        <v>116.51</v>
      </c>
      <c r="G57" s="73">
        <f t="shared" si="64"/>
        <v>2.4399999999999977</v>
      </c>
      <c r="H57" s="74">
        <v>74.17</v>
      </c>
      <c r="I57" s="75">
        <f t="shared" si="65"/>
        <v>3.2897397869758628E-2</v>
      </c>
      <c r="J57" s="76">
        <v>6</v>
      </c>
      <c r="K57" s="77">
        <v>452</v>
      </c>
      <c r="L57" s="76">
        <f t="shared" si="66"/>
        <v>118.95</v>
      </c>
      <c r="M57" s="76">
        <f t="shared" si="67"/>
        <v>116.51</v>
      </c>
      <c r="N57" s="78">
        <f t="shared" si="68"/>
        <v>2.4399999999999977</v>
      </c>
      <c r="O57" s="73">
        <f t="shared" si="69"/>
        <v>74.17</v>
      </c>
      <c r="P57" s="78">
        <f t="shared" si="70"/>
        <v>3.2897397869758628E-2</v>
      </c>
      <c r="Q57" s="73">
        <f t="shared" si="71"/>
        <v>11.077637016132032</v>
      </c>
      <c r="R57" s="78">
        <f t="shared" si="72"/>
        <v>114.97370803100183</v>
      </c>
      <c r="S57" s="73">
        <v>0.5</v>
      </c>
      <c r="T57" s="79">
        <v>0.19</v>
      </c>
      <c r="U57" s="78">
        <f t="shared" si="73"/>
        <v>30.340890869417862</v>
      </c>
      <c r="V57" s="78">
        <f t="shared" si="74"/>
        <v>-421.65910913058212</v>
      </c>
    </row>
    <row r="58" spans="2:22" ht="60.75" customHeight="1" x14ac:dyDescent="0.2">
      <c r="B58" s="69" t="s">
        <v>138</v>
      </c>
      <c r="C58" s="162" t="s">
        <v>1585</v>
      </c>
      <c r="D58" s="161" t="s">
        <v>1590</v>
      </c>
      <c r="E58" s="72">
        <v>119.3</v>
      </c>
      <c r="F58" s="72">
        <v>116.51</v>
      </c>
      <c r="G58" s="73">
        <f t="shared" si="64"/>
        <v>2.789999999999992</v>
      </c>
      <c r="H58" s="74">
        <v>105.83</v>
      </c>
      <c r="I58" s="75">
        <f t="shared" si="65"/>
        <v>2.6363035056222169E-2</v>
      </c>
      <c r="J58" s="76">
        <v>6</v>
      </c>
      <c r="K58" s="77">
        <v>419</v>
      </c>
      <c r="L58" s="76">
        <f t="shared" si="66"/>
        <v>119.3</v>
      </c>
      <c r="M58" s="76">
        <f t="shared" si="67"/>
        <v>116.51</v>
      </c>
      <c r="N58" s="78">
        <f t="shared" si="68"/>
        <v>2.789999999999992</v>
      </c>
      <c r="O58" s="73">
        <f t="shared" si="69"/>
        <v>105.83</v>
      </c>
      <c r="P58" s="78">
        <f t="shared" si="70"/>
        <v>2.6363035056222169E-2</v>
      </c>
      <c r="Q58" s="73">
        <f t="shared" si="71"/>
        <v>11.551313827042179</v>
      </c>
      <c r="R58" s="78">
        <f t="shared" si="72"/>
        <v>113.72820795663941</v>
      </c>
      <c r="S58" s="73">
        <v>0.5</v>
      </c>
      <c r="T58" s="79">
        <v>0.39</v>
      </c>
      <c r="U58" s="78">
        <f t="shared" si="73"/>
        <v>61.604011365432548</v>
      </c>
      <c r="V58" s="78">
        <f t="shared" si="74"/>
        <v>-357.39598863456746</v>
      </c>
    </row>
    <row r="59" spans="2:22" ht="60.75" customHeight="1" x14ac:dyDescent="0.2">
      <c r="B59" s="69" t="s">
        <v>138</v>
      </c>
      <c r="C59" s="162" t="s">
        <v>1585</v>
      </c>
      <c r="D59" s="71" t="s">
        <v>1591</v>
      </c>
      <c r="E59" s="72">
        <v>119.52</v>
      </c>
      <c r="F59" s="72">
        <v>116.51</v>
      </c>
      <c r="G59" s="73">
        <f t="shared" si="64"/>
        <v>3.0099999999999909</v>
      </c>
      <c r="H59" s="74">
        <v>24.84</v>
      </c>
      <c r="I59" s="75">
        <f t="shared" si="65"/>
        <v>0.12117552334943603</v>
      </c>
      <c r="J59" s="76">
        <v>6</v>
      </c>
      <c r="K59" s="77">
        <v>838</v>
      </c>
      <c r="L59" s="76">
        <f t="shared" si="66"/>
        <v>119.52</v>
      </c>
      <c r="M59" s="76">
        <f t="shared" si="67"/>
        <v>116.51</v>
      </c>
      <c r="N59" s="78">
        <f t="shared" si="68"/>
        <v>3.0099999999999909</v>
      </c>
      <c r="O59" s="73">
        <f t="shared" si="69"/>
        <v>24.84</v>
      </c>
      <c r="P59" s="78">
        <f t="shared" si="70"/>
        <v>0.12117552334943603</v>
      </c>
      <c r="Q59" s="73">
        <f t="shared" si="71"/>
        <v>10.342567121891948</v>
      </c>
      <c r="R59" s="78">
        <f t="shared" si="72"/>
        <v>116.96296379808564</v>
      </c>
      <c r="S59" s="73">
        <v>0.5</v>
      </c>
      <c r="T59" s="79">
        <v>0.05</v>
      </c>
      <c r="U59" s="78">
        <f t="shared" si="73"/>
        <v>8.1225904900945558</v>
      </c>
      <c r="V59" s="78">
        <f t="shared" si="74"/>
        <v>-829.87740950990542</v>
      </c>
    </row>
    <row r="60" spans="2:22" ht="60.75" customHeight="1" x14ac:dyDescent="0.2">
      <c r="B60" s="69" t="s">
        <v>138</v>
      </c>
      <c r="C60" s="162" t="s">
        <v>1592</v>
      </c>
      <c r="D60" s="71" t="s">
        <v>1593</v>
      </c>
      <c r="E60" s="72">
        <v>123.28</v>
      </c>
      <c r="F60" s="72">
        <v>111.85</v>
      </c>
      <c r="G60" s="73">
        <f t="shared" si="64"/>
        <v>11.430000000000007</v>
      </c>
      <c r="H60" s="74">
        <v>180</v>
      </c>
      <c r="I60" s="75">
        <f t="shared" si="65"/>
        <v>6.3500000000000043E-2</v>
      </c>
      <c r="J60" s="76">
        <v>6</v>
      </c>
      <c r="K60" s="77">
        <v>617</v>
      </c>
      <c r="L60" s="76">
        <f t="shared" si="66"/>
        <v>123.28</v>
      </c>
      <c r="M60" s="76">
        <f t="shared" si="67"/>
        <v>111.85</v>
      </c>
      <c r="N60" s="78">
        <f t="shared" si="68"/>
        <v>11.430000000000007</v>
      </c>
      <c r="O60" s="73">
        <f t="shared" si="69"/>
        <v>180</v>
      </c>
      <c r="P60" s="78">
        <f t="shared" si="70"/>
        <v>6.3500000000000043E-2</v>
      </c>
      <c r="Q60" s="73">
        <f t="shared" si="71"/>
        <v>12.547371230562334</v>
      </c>
      <c r="R60" s="78">
        <f t="shared" si="72"/>
        <v>111.19739735113639</v>
      </c>
      <c r="S60" s="73">
        <v>0.5</v>
      </c>
      <c r="T60" s="79">
        <v>0.63</v>
      </c>
      <c r="U60" s="78">
        <f t="shared" si="73"/>
        <v>97.299668636697973</v>
      </c>
      <c r="V60" s="78">
        <f t="shared" si="74"/>
        <v>-519.70033136330198</v>
      </c>
    </row>
    <row r="61" spans="2:22" ht="60.75" customHeight="1" x14ac:dyDescent="0.2">
      <c r="B61" s="69" t="s">
        <v>138</v>
      </c>
      <c r="C61" s="162" t="s">
        <v>1592</v>
      </c>
      <c r="D61" s="71" t="s">
        <v>1594</v>
      </c>
      <c r="E61" s="72">
        <v>123.28</v>
      </c>
      <c r="F61" s="72">
        <v>122.83</v>
      </c>
      <c r="G61" s="73">
        <f t="shared" si="64"/>
        <v>0.45000000000000284</v>
      </c>
      <c r="H61" s="74">
        <v>34.81</v>
      </c>
      <c r="I61" s="75">
        <f t="shared" si="65"/>
        <v>1.2927319735708211E-2</v>
      </c>
      <c r="J61" s="76">
        <v>6</v>
      </c>
      <c r="K61" s="77">
        <v>296</v>
      </c>
      <c r="L61" s="76">
        <f t="shared" si="66"/>
        <v>123.28</v>
      </c>
      <c r="M61" s="76">
        <f t="shared" si="67"/>
        <v>122.83</v>
      </c>
      <c r="N61" s="78">
        <f t="shared" si="68"/>
        <v>0.45000000000000284</v>
      </c>
      <c r="O61" s="73">
        <f t="shared" si="69"/>
        <v>34.81</v>
      </c>
      <c r="P61" s="78">
        <f t="shared" si="70"/>
        <v>1.2927319735708211E-2</v>
      </c>
      <c r="Q61" s="73">
        <f t="shared" si="71"/>
        <v>10.52501821035252</v>
      </c>
      <c r="R61" s="78">
        <f t="shared" si="72"/>
        <v>116.46264805801496</v>
      </c>
      <c r="S61" s="73">
        <v>0.5</v>
      </c>
      <c r="T61" s="79">
        <v>0.09</v>
      </c>
      <c r="U61" s="78">
        <f t="shared" si="73"/>
        <v>14.558122163872014</v>
      </c>
      <c r="V61" s="78">
        <f t="shared" si="74"/>
        <v>-281.44187783612801</v>
      </c>
    </row>
    <row r="62" spans="2:22" ht="60.75" customHeight="1" x14ac:dyDescent="0.2">
      <c r="B62" s="69" t="s">
        <v>138</v>
      </c>
      <c r="C62" s="162" t="s">
        <v>1592</v>
      </c>
      <c r="D62" s="161" t="s">
        <v>1595</v>
      </c>
      <c r="E62" s="72">
        <v>124.28</v>
      </c>
      <c r="F62" s="72">
        <v>122.83</v>
      </c>
      <c r="G62" s="73">
        <f t="shared" si="64"/>
        <v>1.4500000000000028</v>
      </c>
      <c r="H62" s="74">
        <v>38.659999999999997</v>
      </c>
      <c r="I62" s="75">
        <f t="shared" si="65"/>
        <v>3.7506466632178041E-2</v>
      </c>
      <c r="J62" s="76">
        <v>6</v>
      </c>
      <c r="K62" s="77">
        <v>484</v>
      </c>
      <c r="L62" s="76">
        <f t="shared" si="66"/>
        <v>124.28</v>
      </c>
      <c r="M62" s="76">
        <f t="shared" si="67"/>
        <v>122.83</v>
      </c>
      <c r="N62" s="78">
        <f t="shared" si="68"/>
        <v>1.4500000000000028</v>
      </c>
      <c r="O62" s="73">
        <f t="shared" si="69"/>
        <v>38.659999999999997</v>
      </c>
      <c r="P62" s="78">
        <f t="shared" si="70"/>
        <v>3.7506466632178041E-2</v>
      </c>
      <c r="Q62" s="73">
        <f t="shared" si="71"/>
        <v>10.558763832126434</v>
      </c>
      <c r="R62" s="78">
        <f t="shared" si="72"/>
        <v>116.37059207358777</v>
      </c>
      <c r="S62" s="73">
        <v>0.5</v>
      </c>
      <c r="T62" s="79">
        <v>0.12</v>
      </c>
      <c r="U62" s="78">
        <f t="shared" si="73"/>
        <v>19.395486580904869</v>
      </c>
      <c r="V62" s="78">
        <f t="shared" si="74"/>
        <v>-464.60451341909516</v>
      </c>
    </row>
    <row r="63" spans="2:22" ht="60.75" customHeight="1" x14ac:dyDescent="0.2">
      <c r="B63" s="69" t="s">
        <v>138</v>
      </c>
      <c r="C63" s="162" t="s">
        <v>1592</v>
      </c>
      <c r="D63" s="161" t="s">
        <v>1596</v>
      </c>
      <c r="E63" s="72">
        <v>124.28</v>
      </c>
      <c r="F63" s="72">
        <v>121.69</v>
      </c>
      <c r="G63" s="73">
        <f t="shared" si="64"/>
        <v>2.5900000000000034</v>
      </c>
      <c r="H63" s="74">
        <v>87.7</v>
      </c>
      <c r="I63" s="75">
        <f t="shared" si="65"/>
        <v>2.9532497149372901E-2</v>
      </c>
      <c r="J63" s="76">
        <v>6</v>
      </c>
      <c r="K63" s="77">
        <v>419</v>
      </c>
      <c r="L63" s="76">
        <f t="shared" si="66"/>
        <v>124.28</v>
      </c>
      <c r="M63" s="76">
        <f t="shared" si="67"/>
        <v>121.69</v>
      </c>
      <c r="N63" s="78">
        <f t="shared" si="68"/>
        <v>2.5900000000000034</v>
      </c>
      <c r="O63" s="73">
        <f t="shared" si="69"/>
        <v>87.7</v>
      </c>
      <c r="P63" s="78">
        <f t="shared" si="70"/>
        <v>2.9532497149372901E-2</v>
      </c>
      <c r="Q63" s="73">
        <f t="shared" si="71"/>
        <v>11.279729761704585</v>
      </c>
      <c r="R63" s="78">
        <f t="shared" si="72"/>
        <v>114.43891065921102</v>
      </c>
      <c r="S63" s="73">
        <v>0.5</v>
      </c>
      <c r="T63" s="79">
        <v>0.34</v>
      </c>
      <c r="U63" s="78">
        <f t="shared" si="73"/>
        <v>54.041677512116976</v>
      </c>
      <c r="V63" s="78">
        <f t="shared" si="74"/>
        <v>-364.95832248788304</v>
      </c>
    </row>
    <row r="64" spans="2:22" ht="60.75" customHeight="1" x14ac:dyDescent="0.2">
      <c r="B64" s="69" t="s">
        <v>138</v>
      </c>
      <c r="C64" s="162" t="s">
        <v>1624</v>
      </c>
      <c r="D64" s="161" t="s">
        <v>1674</v>
      </c>
      <c r="E64" s="72">
        <v>105.09</v>
      </c>
      <c r="F64" s="72">
        <v>101.56</v>
      </c>
      <c r="G64" s="73">
        <f t="shared" ref="G64" si="86">E64-F64</f>
        <v>3.5300000000000011</v>
      </c>
      <c r="H64" s="74">
        <v>124.76</v>
      </c>
      <c r="I64" s="75">
        <f t="shared" ref="I64" si="87">G64/H64</f>
        <v>2.8294325104200071E-2</v>
      </c>
      <c r="J64" s="76">
        <v>5</v>
      </c>
      <c r="K64" s="77">
        <v>419</v>
      </c>
      <c r="L64" s="76">
        <f t="shared" ref="L64" si="88">E64</f>
        <v>105.09</v>
      </c>
      <c r="M64" s="76">
        <f t="shared" ref="M64" si="89">F64</f>
        <v>101.56</v>
      </c>
      <c r="N64" s="78">
        <f t="shared" ref="N64" si="90">L64-M64</f>
        <v>3.5300000000000011</v>
      </c>
      <c r="O64" s="73">
        <f t="shared" ref="O64" si="91">H64</f>
        <v>124.76</v>
      </c>
      <c r="P64" s="78">
        <f t="shared" ref="P64" si="92">N64/O64</f>
        <v>2.8294325104200071E-2</v>
      </c>
      <c r="Q64" s="73">
        <f t="shared" ref="Q64" si="93">10+16*(O64/1000)/(1.05*((100*P64)^0.04))</f>
        <v>11.823635660596684</v>
      </c>
      <c r="R64" s="78">
        <f t="shared" ref="R64" si="94">(3609.11*2^0.12)/((Q64+30)^0.95)</f>
        <v>113.0246120059263</v>
      </c>
      <c r="S64" s="73">
        <v>0.5</v>
      </c>
      <c r="T64" s="79">
        <v>0.43</v>
      </c>
      <c r="U64" s="78">
        <f t="shared" ref="U64" si="95">166.67*S64*R64/60*T64</f>
        <v>67.502159964182724</v>
      </c>
      <c r="V64" s="78">
        <f t="shared" ref="V64" si="96">U64-K64</f>
        <v>-351.49784003581726</v>
      </c>
    </row>
    <row r="65" spans="2:22" ht="61.5" customHeight="1" x14ac:dyDescent="0.2">
      <c r="B65" s="69" t="s">
        <v>138</v>
      </c>
      <c r="C65" s="162" t="s">
        <v>1624</v>
      </c>
      <c r="D65" s="161" t="s">
        <v>1675</v>
      </c>
      <c r="E65" s="72">
        <v>105.09</v>
      </c>
      <c r="F65" s="72">
        <v>101.31</v>
      </c>
      <c r="G65" s="73">
        <f t="shared" ref="G65" si="97">E65-F65</f>
        <v>3.7800000000000011</v>
      </c>
      <c r="H65" s="74">
        <v>57.54</v>
      </c>
      <c r="I65" s="75">
        <f t="shared" ref="I65" si="98">G65/H65</f>
        <v>6.5693430656934323E-2</v>
      </c>
      <c r="J65" s="76">
        <v>5</v>
      </c>
      <c r="K65" s="77">
        <v>617</v>
      </c>
      <c r="L65" s="76">
        <f t="shared" ref="L65" si="99">E65</f>
        <v>105.09</v>
      </c>
      <c r="M65" s="76">
        <f t="shared" ref="M65" si="100">F65</f>
        <v>101.31</v>
      </c>
      <c r="N65" s="78">
        <f t="shared" ref="N65" si="101">L65-M65</f>
        <v>3.7800000000000011</v>
      </c>
      <c r="O65" s="73">
        <f t="shared" ref="O65" si="102">H65</f>
        <v>57.54</v>
      </c>
      <c r="P65" s="78">
        <f t="shared" ref="P65" si="103">N65/O65</f>
        <v>6.5693430656934323E-2</v>
      </c>
      <c r="Q65" s="73">
        <f t="shared" ref="Q65" si="104">10+16*(O65/1000)/(1.05*((100*P65)^0.04))</f>
        <v>10.813204294471513</v>
      </c>
      <c r="R65" s="78">
        <f t="shared" ref="R65" si="105">(3609.11*2^0.12)/((Q65+30)^0.95)</f>
        <v>115.68127321094113</v>
      </c>
      <c r="S65" s="73">
        <v>0.5</v>
      </c>
      <c r="T65" s="79">
        <v>0.14000000000000001</v>
      </c>
      <c r="U65" s="78">
        <f t="shared" ref="U65" si="106">166.67*S65*R65/60*T65</f>
        <v>22.494030773745482</v>
      </c>
      <c r="V65" s="78">
        <f t="shared" ref="V65" si="107">U65-K65</f>
        <v>-594.50596922625448</v>
      </c>
    </row>
  </sheetData>
  <mergeCells count="8">
    <mergeCell ref="C6:V6"/>
    <mergeCell ref="E8:F8"/>
    <mergeCell ref="L8:M8"/>
    <mergeCell ref="C2:P2"/>
    <mergeCell ref="C3:P3"/>
    <mergeCell ref="C4:P4"/>
    <mergeCell ref="C5:P5"/>
    <mergeCell ref="R2:V5"/>
  </mergeCells>
  <phoneticPr fontId="31" type="noConversion"/>
  <pageMargins left="0.511811024" right="0.511811024" top="0.78740157499999996" bottom="0.78740157499999996" header="0.31496062000000002" footer="0.31496062000000002"/>
  <pageSetup paperSize="9" scale="32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6</vt:i4>
      </vt:variant>
    </vt:vector>
  </HeadingPairs>
  <TitlesOfParts>
    <vt:vector size="12" baseType="lpstr">
      <vt:lpstr>Memória de Cálculo</vt:lpstr>
      <vt:lpstr>C.P.U</vt:lpstr>
      <vt:lpstr>Orçamento Sintético</vt:lpstr>
      <vt:lpstr>ENCARGOS DES</vt:lpstr>
      <vt:lpstr>BDI</vt:lpstr>
      <vt:lpstr>Drenagem Pluvial</vt:lpstr>
      <vt:lpstr>BDI!Area_de_impressao</vt:lpstr>
      <vt:lpstr>C.P.U!Area_de_impressao</vt:lpstr>
      <vt:lpstr>'Drenagem Pluvial'!Area_de_impressao</vt:lpstr>
      <vt:lpstr>'ENCARGOS DES'!Area_de_impressao</vt:lpstr>
      <vt:lpstr>'Memória de Cálculo'!Area_de_impressao</vt:lpstr>
      <vt:lpstr>'Orçamento Sintético'!Area_de_impressao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Adna</cp:lastModifiedBy>
  <cp:revision>0</cp:revision>
  <cp:lastPrinted>2023-01-30T14:43:21Z</cp:lastPrinted>
  <dcterms:created xsi:type="dcterms:W3CDTF">2022-12-21T19:31:42Z</dcterms:created>
  <dcterms:modified xsi:type="dcterms:W3CDTF">2024-10-25T12:53:16Z</dcterms:modified>
</cp:coreProperties>
</file>