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ESCOLA 06 SALAS ATUALIZADO - MAIO DE 2023\MEDIÇÕES\2ª MEDIÇÃO\"/>
    </mc:Choice>
  </mc:AlternateContent>
  <bookViews>
    <workbookView xWindow="-28920" yWindow="465" windowWidth="29040" windowHeight="15720" firstSheet="1" activeTab="1"/>
  </bookViews>
  <sheets>
    <sheet name="Orçamento Sintético" sheetId="1" state="hidden" r:id="rId1"/>
    <sheet name="BM 02" sheetId="5" r:id="rId2"/>
    <sheet name="MEMORIA DE CALCULO" sheetId="2" r:id="rId3"/>
    <sheet name="FOTOGRÁFICO" sheetId="3" r:id="rId4"/>
  </sheets>
  <externalReferences>
    <externalReference r:id="rId5"/>
  </externalReferences>
  <definedNames>
    <definedName name="_xlnm.Print_Area" localSheetId="1">'BM 02'!$A$2:$M$330</definedName>
    <definedName name="_xlnm.Print_Area" localSheetId="3">FOTOGRÁFICO!$A$1:$Q$142</definedName>
    <definedName name="_xlnm.Print_Titles" localSheetId="1">'BM 02'!$16:$17</definedName>
    <definedName name="_xlnm.Print_Titles" localSheetId="3">FOTOGRÁFICO!$1:$1</definedName>
  </definedNames>
  <calcPr calcId="191029"/>
  <extLst>
    <ext uri="GoogleSheetsCustomDataVersion2">
      <go:sheetsCustomData xmlns:go="http://customooxmlschemas.google.com/" r:id="rId6" roundtripDataChecksum="AfonDAxxJ6v9+VlHY0LIdt7OcYOs7CZwpcbXDCGeWEc="/>
    </ext>
  </extLst>
</workbook>
</file>

<file path=xl/calcChain.xml><?xml version="1.0" encoding="utf-8"?>
<calcChain xmlns="http://schemas.openxmlformats.org/spreadsheetml/2006/main">
  <c r="L19" i="5" l="1"/>
  <c r="L316" i="5"/>
  <c r="L118" i="5"/>
  <c r="L75" i="5"/>
  <c r="K316" i="5"/>
  <c r="K45" i="5"/>
  <c r="L45" i="5"/>
  <c r="K118" i="5"/>
  <c r="K75" i="5"/>
  <c r="H119" i="5"/>
  <c r="H210" i="2"/>
  <c r="E210" i="2"/>
  <c r="H76" i="5"/>
  <c r="H51" i="5"/>
  <c r="H50" i="5"/>
  <c r="H48" i="5"/>
  <c r="H46" i="5"/>
  <c r="H44" i="5"/>
  <c r="H43" i="5"/>
  <c r="H41" i="5"/>
  <c r="H38" i="5"/>
  <c r="H37" i="5"/>
  <c r="H32" i="5"/>
  <c r="H31" i="5"/>
  <c r="K31" i="5" s="1"/>
  <c r="H28" i="5"/>
  <c r="H25" i="5"/>
  <c r="H24" i="5"/>
  <c r="H23" i="5"/>
  <c r="H22" i="5"/>
  <c r="J322" i="5"/>
  <c r="J321" i="5" s="1"/>
  <c r="H322" i="5"/>
  <c r="F322" i="5"/>
  <c r="F321" i="5" s="1"/>
  <c r="E322" i="5"/>
  <c r="K314" i="5"/>
  <c r="J314" i="5"/>
  <c r="L314" i="5" s="1"/>
  <c r="M314" i="5" s="1"/>
  <c r="I314" i="5"/>
  <c r="F314" i="5"/>
  <c r="K313" i="5"/>
  <c r="J313" i="5"/>
  <c r="L313" i="5" s="1"/>
  <c r="M313" i="5" s="1"/>
  <c r="I313" i="5"/>
  <c r="F313" i="5"/>
  <c r="F312" i="5" s="1"/>
  <c r="M312" i="5"/>
  <c r="K311" i="5"/>
  <c r="J311" i="5"/>
  <c r="L311" i="5" s="1"/>
  <c r="M311" i="5" s="1"/>
  <c r="I311" i="5"/>
  <c r="K310" i="5"/>
  <c r="L310" i="5" s="1"/>
  <c r="M310" i="5" s="1"/>
  <c r="J310" i="5"/>
  <c r="I310" i="5"/>
  <c r="M309" i="5"/>
  <c r="K309" i="5"/>
  <c r="J309" i="5"/>
  <c r="L309" i="5" s="1"/>
  <c r="I309" i="5"/>
  <c r="K308" i="5"/>
  <c r="J308" i="5"/>
  <c r="L308" i="5" s="1"/>
  <c r="M308" i="5" s="1"/>
  <c r="I308" i="5"/>
  <c r="L307" i="5"/>
  <c r="M307" i="5" s="1"/>
  <c r="K307" i="5"/>
  <c r="J307" i="5"/>
  <c r="I307" i="5"/>
  <c r="K306" i="5"/>
  <c r="J306" i="5"/>
  <c r="L306" i="5" s="1"/>
  <c r="M306" i="5" s="1"/>
  <c r="I306" i="5"/>
  <c r="K305" i="5"/>
  <c r="J305" i="5"/>
  <c r="L305" i="5" s="1"/>
  <c r="M305" i="5" s="1"/>
  <c r="I305" i="5"/>
  <c r="F304" i="5"/>
  <c r="M304" i="5" s="1"/>
  <c r="K303" i="5"/>
  <c r="J303" i="5"/>
  <c r="L303" i="5" s="1"/>
  <c r="M303" i="5" s="1"/>
  <c r="I303" i="5"/>
  <c r="K302" i="5"/>
  <c r="J302" i="5"/>
  <c r="L302" i="5" s="1"/>
  <c r="M302" i="5" s="1"/>
  <c r="I302" i="5"/>
  <c r="K301" i="5"/>
  <c r="J301" i="5"/>
  <c r="L301" i="5" s="1"/>
  <c r="M301" i="5" s="1"/>
  <c r="I301" i="5"/>
  <c r="K300" i="5"/>
  <c r="J300" i="5"/>
  <c r="L300" i="5" s="1"/>
  <c r="M300" i="5" s="1"/>
  <c r="I300" i="5"/>
  <c r="L299" i="5"/>
  <c r="M299" i="5" s="1"/>
  <c r="K299" i="5"/>
  <c r="J299" i="5"/>
  <c r="I299" i="5"/>
  <c r="F298" i="5"/>
  <c r="M298" i="5" s="1"/>
  <c r="F297" i="5"/>
  <c r="K296" i="5"/>
  <c r="J296" i="5"/>
  <c r="L296" i="5" s="1"/>
  <c r="M296" i="5" s="1"/>
  <c r="I296" i="5"/>
  <c r="K295" i="5"/>
  <c r="J295" i="5"/>
  <c r="L295" i="5" s="1"/>
  <c r="M295" i="5" s="1"/>
  <c r="I295" i="5"/>
  <c r="K294" i="5"/>
  <c r="J294" i="5"/>
  <c r="L294" i="5" s="1"/>
  <c r="M294" i="5" s="1"/>
  <c r="I294" i="5"/>
  <c r="L293" i="5"/>
  <c r="M293" i="5" s="1"/>
  <c r="K293" i="5"/>
  <c r="J293" i="5"/>
  <c r="I293" i="5"/>
  <c r="K292" i="5"/>
  <c r="J292" i="5"/>
  <c r="L292" i="5" s="1"/>
  <c r="M292" i="5" s="1"/>
  <c r="I292" i="5"/>
  <c r="K291" i="5"/>
  <c r="L291" i="5" s="1"/>
  <c r="M291" i="5" s="1"/>
  <c r="J291" i="5"/>
  <c r="I291" i="5"/>
  <c r="K290" i="5"/>
  <c r="J290" i="5"/>
  <c r="L290" i="5" s="1"/>
  <c r="M290" i="5" s="1"/>
  <c r="I290" i="5"/>
  <c r="K289" i="5"/>
  <c r="J289" i="5"/>
  <c r="L289" i="5" s="1"/>
  <c r="M289" i="5" s="1"/>
  <c r="I289" i="5"/>
  <c r="M288" i="5"/>
  <c r="K288" i="5"/>
  <c r="J288" i="5"/>
  <c r="L288" i="5" s="1"/>
  <c r="I288" i="5"/>
  <c r="F287" i="5"/>
  <c r="M287" i="5" s="1"/>
  <c r="M286" i="5"/>
  <c r="K286" i="5"/>
  <c r="J286" i="5"/>
  <c r="L286" i="5" s="1"/>
  <c r="I286" i="5"/>
  <c r="K285" i="5"/>
  <c r="J285" i="5"/>
  <c r="L285" i="5" s="1"/>
  <c r="M285" i="5" s="1"/>
  <c r="I285" i="5"/>
  <c r="K284" i="5"/>
  <c r="J284" i="5"/>
  <c r="L284" i="5" s="1"/>
  <c r="M284" i="5" s="1"/>
  <c r="I284" i="5"/>
  <c r="K283" i="5"/>
  <c r="L283" i="5" s="1"/>
  <c r="M283" i="5" s="1"/>
  <c r="J283" i="5"/>
  <c r="I283" i="5"/>
  <c r="M282" i="5"/>
  <c r="K281" i="5"/>
  <c r="J281" i="5"/>
  <c r="L281" i="5" s="1"/>
  <c r="M281" i="5" s="1"/>
  <c r="I281" i="5"/>
  <c r="K280" i="5"/>
  <c r="L280" i="5" s="1"/>
  <c r="M280" i="5" s="1"/>
  <c r="J280" i="5"/>
  <c r="I280" i="5"/>
  <c r="K279" i="5"/>
  <c r="J279" i="5"/>
  <c r="L279" i="5" s="1"/>
  <c r="M279" i="5" s="1"/>
  <c r="I279" i="5"/>
  <c r="M278" i="5"/>
  <c r="L278" i="5"/>
  <c r="K278" i="5"/>
  <c r="J278" i="5"/>
  <c r="I278" i="5"/>
  <c r="M277" i="5"/>
  <c r="K277" i="5"/>
  <c r="J277" i="5"/>
  <c r="L277" i="5" s="1"/>
  <c r="I277" i="5"/>
  <c r="K276" i="5"/>
  <c r="K275" i="5" s="1"/>
  <c r="J276" i="5"/>
  <c r="J275" i="5" s="1"/>
  <c r="I276" i="5"/>
  <c r="F275" i="5"/>
  <c r="K274" i="5"/>
  <c r="J274" i="5"/>
  <c r="L274" i="5" s="1"/>
  <c r="M274" i="5" s="1"/>
  <c r="I274" i="5"/>
  <c r="K273" i="5"/>
  <c r="J273" i="5"/>
  <c r="L273" i="5" s="1"/>
  <c r="M273" i="5" s="1"/>
  <c r="I273" i="5"/>
  <c r="K272" i="5"/>
  <c r="J272" i="5"/>
  <c r="L272" i="5" s="1"/>
  <c r="M272" i="5" s="1"/>
  <c r="I272" i="5"/>
  <c r="K271" i="5"/>
  <c r="L271" i="5" s="1"/>
  <c r="M271" i="5" s="1"/>
  <c r="J271" i="5"/>
  <c r="I271" i="5"/>
  <c r="L270" i="5"/>
  <c r="M270" i="5" s="1"/>
  <c r="K270" i="5"/>
  <c r="J270" i="5"/>
  <c r="I270" i="5"/>
  <c r="K269" i="5"/>
  <c r="J269" i="5"/>
  <c r="I269" i="5"/>
  <c r="L268" i="5"/>
  <c r="M268" i="5" s="1"/>
  <c r="K268" i="5"/>
  <c r="J268" i="5"/>
  <c r="I268" i="5"/>
  <c r="K267" i="5"/>
  <c r="J267" i="5"/>
  <c r="L267" i="5" s="1"/>
  <c r="M267" i="5" s="1"/>
  <c r="I267" i="5"/>
  <c r="F266" i="5"/>
  <c r="F236" i="5" s="1"/>
  <c r="M236" i="5" s="1"/>
  <c r="K265" i="5"/>
  <c r="J265" i="5"/>
  <c r="L265" i="5" s="1"/>
  <c r="M265" i="5" s="1"/>
  <c r="I265" i="5"/>
  <c r="K264" i="5"/>
  <c r="J264" i="5"/>
  <c r="L264" i="5" s="1"/>
  <c r="M264" i="5" s="1"/>
  <c r="I264" i="5"/>
  <c r="L263" i="5"/>
  <c r="M263" i="5" s="1"/>
  <c r="K263" i="5"/>
  <c r="J263" i="5"/>
  <c r="I263" i="5"/>
  <c r="K262" i="5"/>
  <c r="J262" i="5"/>
  <c r="L262" i="5" s="1"/>
  <c r="M262" i="5" s="1"/>
  <c r="I262" i="5"/>
  <c r="K261" i="5"/>
  <c r="J261" i="5"/>
  <c r="L261" i="5" s="1"/>
  <c r="M261" i="5" s="1"/>
  <c r="I261" i="5"/>
  <c r="L260" i="5"/>
  <c r="M260" i="5" s="1"/>
  <c r="K260" i="5"/>
  <c r="J260" i="5"/>
  <c r="I260" i="5"/>
  <c r="K259" i="5"/>
  <c r="J259" i="5"/>
  <c r="L259" i="5" s="1"/>
  <c r="M259" i="5" s="1"/>
  <c r="I259" i="5"/>
  <c r="K258" i="5"/>
  <c r="J258" i="5"/>
  <c r="L258" i="5" s="1"/>
  <c r="M258" i="5" s="1"/>
  <c r="I258" i="5"/>
  <c r="K257" i="5"/>
  <c r="J257" i="5"/>
  <c r="L257" i="5" s="1"/>
  <c r="M257" i="5" s="1"/>
  <c r="I257" i="5"/>
  <c r="K256" i="5"/>
  <c r="L256" i="5" s="1"/>
  <c r="M256" i="5" s="1"/>
  <c r="J256" i="5"/>
  <c r="I256" i="5"/>
  <c r="L255" i="5"/>
  <c r="M255" i="5" s="1"/>
  <c r="K255" i="5"/>
  <c r="J255" i="5"/>
  <c r="I255" i="5"/>
  <c r="K254" i="5"/>
  <c r="J254" i="5"/>
  <c r="I254" i="5"/>
  <c r="L253" i="5"/>
  <c r="M253" i="5" s="1"/>
  <c r="K253" i="5"/>
  <c r="J253" i="5"/>
  <c r="I253" i="5"/>
  <c r="F252" i="5"/>
  <c r="M252" i="5" s="1"/>
  <c r="K251" i="5"/>
  <c r="J251" i="5"/>
  <c r="L251" i="5" s="1"/>
  <c r="M251" i="5" s="1"/>
  <c r="I251" i="5"/>
  <c r="K250" i="5"/>
  <c r="J250" i="5"/>
  <c r="L250" i="5" s="1"/>
  <c r="M250" i="5" s="1"/>
  <c r="I250" i="5"/>
  <c r="K249" i="5"/>
  <c r="J249" i="5"/>
  <c r="L249" i="5" s="1"/>
  <c r="M249" i="5" s="1"/>
  <c r="I249" i="5"/>
  <c r="K248" i="5"/>
  <c r="J248" i="5"/>
  <c r="L248" i="5" s="1"/>
  <c r="M248" i="5" s="1"/>
  <c r="I248" i="5"/>
  <c r="M247" i="5"/>
  <c r="L247" i="5"/>
  <c r="K247" i="5"/>
  <c r="J247" i="5"/>
  <c r="I247" i="5"/>
  <c r="K246" i="5"/>
  <c r="J246" i="5"/>
  <c r="L246" i="5" s="1"/>
  <c r="M246" i="5" s="1"/>
  <c r="I246" i="5"/>
  <c r="K245" i="5"/>
  <c r="L245" i="5" s="1"/>
  <c r="M245" i="5" s="1"/>
  <c r="J245" i="5"/>
  <c r="I245" i="5"/>
  <c r="K244" i="5"/>
  <c r="J244" i="5"/>
  <c r="L244" i="5" s="1"/>
  <c r="M244" i="5" s="1"/>
  <c r="I244" i="5"/>
  <c r="K243" i="5"/>
  <c r="J243" i="5"/>
  <c r="L243" i="5" s="1"/>
  <c r="M243" i="5" s="1"/>
  <c r="I243" i="5"/>
  <c r="K242" i="5"/>
  <c r="J242" i="5"/>
  <c r="L242" i="5" s="1"/>
  <c r="M242" i="5" s="1"/>
  <c r="I242" i="5"/>
  <c r="K241" i="5"/>
  <c r="L241" i="5" s="1"/>
  <c r="M241" i="5" s="1"/>
  <c r="J241" i="5"/>
  <c r="I241" i="5"/>
  <c r="L240" i="5"/>
  <c r="M240" i="5" s="1"/>
  <c r="K240" i="5"/>
  <c r="J240" i="5"/>
  <c r="I240" i="5"/>
  <c r="K239" i="5"/>
  <c r="J239" i="5"/>
  <c r="I239" i="5"/>
  <c r="L238" i="5"/>
  <c r="M238" i="5" s="1"/>
  <c r="K238" i="5"/>
  <c r="J238" i="5"/>
  <c r="I238" i="5"/>
  <c r="F237" i="5"/>
  <c r="M237" i="5" s="1"/>
  <c r="K235" i="5"/>
  <c r="J235" i="5"/>
  <c r="L235" i="5" s="1"/>
  <c r="M235" i="5" s="1"/>
  <c r="I235" i="5"/>
  <c r="L234" i="5"/>
  <c r="M234" i="5" s="1"/>
  <c r="K234" i="5"/>
  <c r="J234" i="5"/>
  <c r="I234" i="5"/>
  <c r="K233" i="5"/>
  <c r="J233" i="5"/>
  <c r="L233" i="5" s="1"/>
  <c r="M233" i="5" s="1"/>
  <c r="I233" i="5"/>
  <c r="K232" i="5"/>
  <c r="L232" i="5" s="1"/>
  <c r="M232" i="5" s="1"/>
  <c r="J232" i="5"/>
  <c r="I232" i="5"/>
  <c r="F231" i="5"/>
  <c r="M231" i="5" s="1"/>
  <c r="K230" i="5"/>
  <c r="J230" i="5"/>
  <c r="I230" i="5"/>
  <c r="K229" i="5"/>
  <c r="J229" i="5"/>
  <c r="L229" i="5" s="1"/>
  <c r="M229" i="5" s="1"/>
  <c r="I229" i="5"/>
  <c r="K228" i="5"/>
  <c r="J228" i="5"/>
  <c r="L228" i="5" s="1"/>
  <c r="M228" i="5" s="1"/>
  <c r="I228" i="5"/>
  <c r="L227" i="5"/>
  <c r="M227" i="5" s="1"/>
  <c r="K227" i="5"/>
  <c r="J227" i="5"/>
  <c r="I227" i="5"/>
  <c r="M226" i="5"/>
  <c r="L226" i="5"/>
  <c r="K226" i="5"/>
  <c r="J226" i="5"/>
  <c r="I226" i="5"/>
  <c r="K225" i="5"/>
  <c r="J225" i="5"/>
  <c r="L225" i="5" s="1"/>
  <c r="M225" i="5" s="1"/>
  <c r="I225" i="5"/>
  <c r="K224" i="5"/>
  <c r="L224" i="5" s="1"/>
  <c r="M224" i="5" s="1"/>
  <c r="J224" i="5"/>
  <c r="I224" i="5"/>
  <c r="K223" i="5"/>
  <c r="J223" i="5"/>
  <c r="L223" i="5" s="1"/>
  <c r="M223" i="5" s="1"/>
  <c r="I223" i="5"/>
  <c r="K222" i="5"/>
  <c r="J222" i="5"/>
  <c r="L222" i="5" s="1"/>
  <c r="M222" i="5" s="1"/>
  <c r="I222" i="5"/>
  <c r="K221" i="5"/>
  <c r="J221" i="5"/>
  <c r="L221" i="5" s="1"/>
  <c r="M221" i="5" s="1"/>
  <c r="I221" i="5"/>
  <c r="K220" i="5"/>
  <c r="J220" i="5"/>
  <c r="L220" i="5" s="1"/>
  <c r="M220" i="5" s="1"/>
  <c r="I220" i="5"/>
  <c r="F219" i="5"/>
  <c r="M219" i="5" s="1"/>
  <c r="K218" i="5"/>
  <c r="J218" i="5"/>
  <c r="L218" i="5" s="1"/>
  <c r="M218" i="5" s="1"/>
  <c r="I218" i="5"/>
  <c r="K217" i="5"/>
  <c r="J217" i="5"/>
  <c r="L217" i="5" s="1"/>
  <c r="M217" i="5" s="1"/>
  <c r="I217" i="5"/>
  <c r="M216" i="5"/>
  <c r="L216" i="5"/>
  <c r="K216" i="5"/>
  <c r="J216" i="5"/>
  <c r="I216" i="5"/>
  <c r="K215" i="5"/>
  <c r="J215" i="5"/>
  <c r="L215" i="5" s="1"/>
  <c r="M215" i="5" s="1"/>
  <c r="I215" i="5"/>
  <c r="K214" i="5"/>
  <c r="J214" i="5"/>
  <c r="L214" i="5" s="1"/>
  <c r="M214" i="5" s="1"/>
  <c r="I214" i="5"/>
  <c r="K213" i="5"/>
  <c r="J213" i="5"/>
  <c r="L213" i="5" s="1"/>
  <c r="M213" i="5" s="1"/>
  <c r="I213" i="5"/>
  <c r="K212" i="5"/>
  <c r="J212" i="5"/>
  <c r="L212" i="5" s="1"/>
  <c r="M212" i="5" s="1"/>
  <c r="I212" i="5"/>
  <c r="M211" i="5"/>
  <c r="L211" i="5"/>
  <c r="K211" i="5"/>
  <c r="J211" i="5"/>
  <c r="I211" i="5"/>
  <c r="K210" i="5"/>
  <c r="J210" i="5"/>
  <c r="L210" i="5" s="1"/>
  <c r="M210" i="5" s="1"/>
  <c r="I210" i="5"/>
  <c r="K209" i="5"/>
  <c r="L209" i="5" s="1"/>
  <c r="M209" i="5" s="1"/>
  <c r="J209" i="5"/>
  <c r="I209" i="5"/>
  <c r="K208" i="5"/>
  <c r="J208" i="5"/>
  <c r="L208" i="5" s="1"/>
  <c r="M208" i="5" s="1"/>
  <c r="I208" i="5"/>
  <c r="K207" i="5"/>
  <c r="L207" i="5" s="1"/>
  <c r="M207" i="5" s="1"/>
  <c r="J207" i="5"/>
  <c r="I207" i="5"/>
  <c r="K206" i="5"/>
  <c r="J206" i="5"/>
  <c r="L206" i="5" s="1"/>
  <c r="M206" i="5" s="1"/>
  <c r="I206" i="5"/>
  <c r="K205" i="5"/>
  <c r="L205" i="5" s="1"/>
  <c r="M205" i="5" s="1"/>
  <c r="J205" i="5"/>
  <c r="I205" i="5"/>
  <c r="L204" i="5"/>
  <c r="M204" i="5" s="1"/>
  <c r="K204" i="5"/>
  <c r="J204" i="5"/>
  <c r="I204" i="5"/>
  <c r="K203" i="5"/>
  <c r="J203" i="5"/>
  <c r="L203" i="5" s="1"/>
  <c r="M203" i="5" s="1"/>
  <c r="I203" i="5"/>
  <c r="L202" i="5"/>
  <c r="M202" i="5" s="1"/>
  <c r="K202" i="5"/>
  <c r="J202" i="5"/>
  <c r="I202" i="5"/>
  <c r="K201" i="5"/>
  <c r="J201" i="5"/>
  <c r="L201" i="5" s="1"/>
  <c r="M201" i="5" s="1"/>
  <c r="I201" i="5"/>
  <c r="K200" i="5"/>
  <c r="J200" i="5"/>
  <c r="L200" i="5" s="1"/>
  <c r="M200" i="5" s="1"/>
  <c r="I200" i="5"/>
  <c r="M199" i="5"/>
  <c r="K199" i="5"/>
  <c r="J199" i="5"/>
  <c r="L199" i="5" s="1"/>
  <c r="F198" i="5"/>
  <c r="M198" i="5" s="1"/>
  <c r="M197" i="5"/>
  <c r="K197" i="5"/>
  <c r="J197" i="5"/>
  <c r="L197" i="5" s="1"/>
  <c r="I197" i="5"/>
  <c r="L196" i="5"/>
  <c r="M196" i="5" s="1"/>
  <c r="K196" i="5"/>
  <c r="J196" i="5"/>
  <c r="I196" i="5"/>
  <c r="K195" i="5"/>
  <c r="J195" i="5"/>
  <c r="L195" i="5" s="1"/>
  <c r="M195" i="5" s="1"/>
  <c r="I195" i="5"/>
  <c r="K194" i="5"/>
  <c r="J194" i="5"/>
  <c r="L194" i="5" s="1"/>
  <c r="M194" i="5" s="1"/>
  <c r="I194" i="5"/>
  <c r="K193" i="5"/>
  <c r="J193" i="5"/>
  <c r="L193" i="5" s="1"/>
  <c r="M193" i="5" s="1"/>
  <c r="I193" i="5"/>
  <c r="K192" i="5"/>
  <c r="J192" i="5"/>
  <c r="L192" i="5" s="1"/>
  <c r="M192" i="5" s="1"/>
  <c r="I192" i="5"/>
  <c r="K191" i="5"/>
  <c r="J191" i="5"/>
  <c r="L191" i="5" s="1"/>
  <c r="M191" i="5" s="1"/>
  <c r="I191" i="5"/>
  <c r="K190" i="5"/>
  <c r="L190" i="5" s="1"/>
  <c r="M190" i="5" s="1"/>
  <c r="J190" i="5"/>
  <c r="I190" i="5"/>
  <c r="K189" i="5"/>
  <c r="L189" i="5" s="1"/>
  <c r="M189" i="5" s="1"/>
  <c r="J189" i="5"/>
  <c r="I189" i="5"/>
  <c r="K188" i="5"/>
  <c r="J188" i="5"/>
  <c r="L188" i="5" s="1"/>
  <c r="M188" i="5" s="1"/>
  <c r="I188" i="5"/>
  <c r="K187" i="5"/>
  <c r="L187" i="5" s="1"/>
  <c r="M187" i="5" s="1"/>
  <c r="J187" i="5"/>
  <c r="I187" i="5"/>
  <c r="K186" i="5"/>
  <c r="J186" i="5"/>
  <c r="L186" i="5" s="1"/>
  <c r="M186" i="5" s="1"/>
  <c r="I186" i="5"/>
  <c r="K185" i="5"/>
  <c r="J185" i="5"/>
  <c r="L185" i="5" s="1"/>
  <c r="M185" i="5" s="1"/>
  <c r="I185" i="5"/>
  <c r="L184" i="5"/>
  <c r="M184" i="5" s="1"/>
  <c r="K184" i="5"/>
  <c r="J184" i="5"/>
  <c r="I184" i="5"/>
  <c r="K183" i="5"/>
  <c r="J183" i="5"/>
  <c r="I183" i="5"/>
  <c r="K182" i="5"/>
  <c r="J182" i="5"/>
  <c r="L182" i="5" s="1"/>
  <c r="M182" i="5" s="1"/>
  <c r="I182" i="5"/>
  <c r="K181" i="5"/>
  <c r="J181" i="5"/>
  <c r="L181" i="5" s="1"/>
  <c r="M181" i="5" s="1"/>
  <c r="I181" i="5"/>
  <c r="L180" i="5"/>
  <c r="M180" i="5" s="1"/>
  <c r="K180" i="5"/>
  <c r="J180" i="5"/>
  <c r="I180" i="5"/>
  <c r="M179" i="5"/>
  <c r="F179" i="5"/>
  <c r="K178" i="5"/>
  <c r="J178" i="5"/>
  <c r="L178" i="5" s="1"/>
  <c r="M178" i="5" s="1"/>
  <c r="I178" i="5"/>
  <c r="K177" i="5"/>
  <c r="J177" i="5"/>
  <c r="L177" i="5" s="1"/>
  <c r="M177" i="5" s="1"/>
  <c r="I177" i="5"/>
  <c r="M176" i="5"/>
  <c r="L176" i="5"/>
  <c r="K176" i="5"/>
  <c r="J176" i="5"/>
  <c r="I176" i="5"/>
  <c r="K175" i="5"/>
  <c r="L175" i="5" s="1"/>
  <c r="M175" i="5" s="1"/>
  <c r="J175" i="5"/>
  <c r="I175" i="5"/>
  <c r="L174" i="5"/>
  <c r="M174" i="5" s="1"/>
  <c r="K174" i="5"/>
  <c r="J174" i="5"/>
  <c r="I174" i="5"/>
  <c r="K173" i="5"/>
  <c r="J173" i="5"/>
  <c r="L173" i="5" s="1"/>
  <c r="M173" i="5" s="1"/>
  <c r="I173" i="5"/>
  <c r="L172" i="5"/>
  <c r="M172" i="5" s="1"/>
  <c r="K172" i="5"/>
  <c r="J172" i="5"/>
  <c r="I172" i="5"/>
  <c r="K171" i="5"/>
  <c r="J171" i="5"/>
  <c r="L171" i="5" s="1"/>
  <c r="M171" i="5" s="1"/>
  <c r="I171" i="5"/>
  <c r="K170" i="5"/>
  <c r="J170" i="5"/>
  <c r="L170" i="5" s="1"/>
  <c r="M170" i="5" s="1"/>
  <c r="I170" i="5"/>
  <c r="M169" i="5"/>
  <c r="L169" i="5"/>
  <c r="K169" i="5"/>
  <c r="J169" i="5"/>
  <c r="I169" i="5"/>
  <c r="K168" i="5"/>
  <c r="J168" i="5"/>
  <c r="L168" i="5" s="1"/>
  <c r="M168" i="5" s="1"/>
  <c r="I168" i="5"/>
  <c r="K167" i="5"/>
  <c r="J167" i="5"/>
  <c r="L167" i="5" s="1"/>
  <c r="M167" i="5" s="1"/>
  <c r="I167" i="5"/>
  <c r="K166" i="5"/>
  <c r="J166" i="5"/>
  <c r="L166" i="5" s="1"/>
  <c r="M166" i="5" s="1"/>
  <c r="I166" i="5"/>
  <c r="K165" i="5"/>
  <c r="J165" i="5"/>
  <c r="L165" i="5" s="1"/>
  <c r="M165" i="5" s="1"/>
  <c r="I165" i="5"/>
  <c r="M164" i="5"/>
  <c r="L164" i="5"/>
  <c r="K164" i="5"/>
  <c r="J164" i="5"/>
  <c r="I164" i="5"/>
  <c r="K163" i="5"/>
  <c r="J163" i="5"/>
  <c r="L163" i="5" s="1"/>
  <c r="M163" i="5" s="1"/>
  <c r="I163" i="5"/>
  <c r="K162" i="5"/>
  <c r="L162" i="5" s="1"/>
  <c r="M162" i="5" s="1"/>
  <c r="J162" i="5"/>
  <c r="I162" i="5"/>
  <c r="K161" i="5"/>
  <c r="J161" i="5"/>
  <c r="L161" i="5" s="1"/>
  <c r="M161" i="5" s="1"/>
  <c r="I161" i="5"/>
  <c r="K160" i="5"/>
  <c r="L160" i="5" s="1"/>
  <c r="M160" i="5" s="1"/>
  <c r="J160" i="5"/>
  <c r="I160" i="5"/>
  <c r="K159" i="5"/>
  <c r="J159" i="5"/>
  <c r="L159" i="5" s="1"/>
  <c r="M159" i="5" s="1"/>
  <c r="I159" i="5"/>
  <c r="K158" i="5"/>
  <c r="L158" i="5" s="1"/>
  <c r="M158" i="5" s="1"/>
  <c r="J158" i="5"/>
  <c r="I158" i="5"/>
  <c r="L157" i="5"/>
  <c r="M157" i="5" s="1"/>
  <c r="K157" i="5"/>
  <c r="J157" i="5"/>
  <c r="I157" i="5"/>
  <c r="K156" i="5"/>
  <c r="J156" i="5"/>
  <c r="L156" i="5" s="1"/>
  <c r="M156" i="5" s="1"/>
  <c r="I156" i="5"/>
  <c r="L155" i="5"/>
  <c r="M155" i="5" s="1"/>
  <c r="K155" i="5"/>
  <c r="J155" i="5"/>
  <c r="I155" i="5"/>
  <c r="K154" i="5"/>
  <c r="J154" i="5"/>
  <c r="L154" i="5" s="1"/>
  <c r="M154" i="5" s="1"/>
  <c r="I154" i="5"/>
  <c r="K153" i="5"/>
  <c r="J153" i="5"/>
  <c r="L153" i="5" s="1"/>
  <c r="M153" i="5" s="1"/>
  <c r="I153" i="5"/>
  <c r="M152" i="5"/>
  <c r="L152" i="5"/>
  <c r="K152" i="5"/>
  <c r="J152" i="5"/>
  <c r="I152" i="5"/>
  <c r="F151" i="5"/>
  <c r="M151" i="5" s="1"/>
  <c r="K150" i="5"/>
  <c r="J150" i="5"/>
  <c r="L150" i="5" s="1"/>
  <c r="M150" i="5" s="1"/>
  <c r="I150" i="5"/>
  <c r="M149" i="5"/>
  <c r="L149" i="5"/>
  <c r="K149" i="5"/>
  <c r="J149" i="5"/>
  <c r="I149" i="5"/>
  <c r="L148" i="5"/>
  <c r="M148" i="5" s="1"/>
  <c r="K148" i="5"/>
  <c r="J148" i="5"/>
  <c r="I148" i="5"/>
  <c r="K147" i="5"/>
  <c r="L147" i="5" s="1"/>
  <c r="M147" i="5" s="1"/>
  <c r="J147" i="5"/>
  <c r="I147" i="5"/>
  <c r="K146" i="5"/>
  <c r="J146" i="5"/>
  <c r="L146" i="5" s="1"/>
  <c r="M146" i="5" s="1"/>
  <c r="I146" i="5"/>
  <c r="K145" i="5"/>
  <c r="J145" i="5"/>
  <c r="L145" i="5" s="1"/>
  <c r="M145" i="5" s="1"/>
  <c r="I145" i="5"/>
  <c r="K144" i="5"/>
  <c r="J144" i="5"/>
  <c r="L144" i="5" s="1"/>
  <c r="M144" i="5" s="1"/>
  <c r="I144" i="5"/>
  <c r="M143" i="5"/>
  <c r="F143" i="5"/>
  <c r="K142" i="5"/>
  <c r="L142" i="5" s="1"/>
  <c r="M142" i="5" s="1"/>
  <c r="J142" i="5"/>
  <c r="I142" i="5"/>
  <c r="K141" i="5"/>
  <c r="J141" i="5"/>
  <c r="L141" i="5" s="1"/>
  <c r="M141" i="5" s="1"/>
  <c r="I141" i="5"/>
  <c r="K140" i="5"/>
  <c r="L140" i="5" s="1"/>
  <c r="M140" i="5" s="1"/>
  <c r="J140" i="5"/>
  <c r="I140" i="5"/>
  <c r="L139" i="5"/>
  <c r="M139" i="5" s="1"/>
  <c r="K139" i="5"/>
  <c r="J139" i="5"/>
  <c r="I139" i="5"/>
  <c r="F138" i="5"/>
  <c r="M138" i="5" s="1"/>
  <c r="K137" i="5"/>
  <c r="J137" i="5"/>
  <c r="L137" i="5" s="1"/>
  <c r="M137" i="5" s="1"/>
  <c r="I137" i="5"/>
  <c r="L136" i="5"/>
  <c r="M136" i="5" s="1"/>
  <c r="K136" i="5"/>
  <c r="J136" i="5"/>
  <c r="I136" i="5"/>
  <c r="K135" i="5"/>
  <c r="J135" i="5"/>
  <c r="L135" i="5" s="1"/>
  <c r="M135" i="5" s="1"/>
  <c r="I135" i="5"/>
  <c r="K134" i="5"/>
  <c r="L134" i="5" s="1"/>
  <c r="M134" i="5" s="1"/>
  <c r="J134" i="5"/>
  <c r="I134" i="5"/>
  <c r="K133" i="5"/>
  <c r="J133" i="5"/>
  <c r="L133" i="5" s="1"/>
  <c r="M133" i="5" s="1"/>
  <c r="I133" i="5"/>
  <c r="K132" i="5"/>
  <c r="J132" i="5"/>
  <c r="L132" i="5" s="1"/>
  <c r="M132" i="5" s="1"/>
  <c r="I132" i="5"/>
  <c r="M131" i="5"/>
  <c r="L131" i="5"/>
  <c r="K131" i="5"/>
  <c r="J131" i="5"/>
  <c r="I131" i="5"/>
  <c r="L130" i="5"/>
  <c r="M130" i="5" s="1"/>
  <c r="K130" i="5"/>
  <c r="J130" i="5"/>
  <c r="I130" i="5"/>
  <c r="F130" i="5"/>
  <c r="F129" i="5"/>
  <c r="M129" i="5" s="1"/>
  <c r="K128" i="5"/>
  <c r="J128" i="5"/>
  <c r="L128" i="5" s="1"/>
  <c r="M128" i="5" s="1"/>
  <c r="I128" i="5"/>
  <c r="K127" i="5"/>
  <c r="L127" i="5" s="1"/>
  <c r="M127" i="5" s="1"/>
  <c r="J127" i="5"/>
  <c r="I127" i="5"/>
  <c r="L126" i="5"/>
  <c r="M126" i="5" s="1"/>
  <c r="K126" i="5"/>
  <c r="J126" i="5"/>
  <c r="I126" i="5"/>
  <c r="L125" i="5"/>
  <c r="M125" i="5" s="1"/>
  <c r="K125" i="5"/>
  <c r="J125" i="5"/>
  <c r="I125" i="5"/>
  <c r="K124" i="5"/>
  <c r="J124" i="5"/>
  <c r="L124" i="5" s="1"/>
  <c r="M124" i="5" s="1"/>
  <c r="I124" i="5"/>
  <c r="K123" i="5"/>
  <c r="J123" i="5"/>
  <c r="L123" i="5" s="1"/>
  <c r="M123" i="5" s="1"/>
  <c r="I123" i="5"/>
  <c r="K122" i="5"/>
  <c r="J122" i="5"/>
  <c r="L122" i="5" s="1"/>
  <c r="M122" i="5" s="1"/>
  <c r="I122" i="5"/>
  <c r="M121" i="5"/>
  <c r="L121" i="5"/>
  <c r="K121" i="5"/>
  <c r="J121" i="5"/>
  <c r="I121" i="5"/>
  <c r="K120" i="5"/>
  <c r="J120" i="5"/>
  <c r="L120" i="5" s="1"/>
  <c r="M120" i="5" s="1"/>
  <c r="I120" i="5"/>
  <c r="F120" i="5"/>
  <c r="J119" i="5"/>
  <c r="F118" i="5"/>
  <c r="M118" i="5" s="1"/>
  <c r="K117" i="5"/>
  <c r="J117" i="5"/>
  <c r="L117" i="5" s="1"/>
  <c r="M117" i="5" s="1"/>
  <c r="I117" i="5"/>
  <c r="L116" i="5"/>
  <c r="M116" i="5" s="1"/>
  <c r="K116" i="5"/>
  <c r="J116" i="5"/>
  <c r="I116" i="5"/>
  <c r="K115" i="5"/>
  <c r="J115" i="5"/>
  <c r="L115" i="5" s="1"/>
  <c r="M115" i="5" s="1"/>
  <c r="I115" i="5"/>
  <c r="L114" i="5"/>
  <c r="M114" i="5" s="1"/>
  <c r="K114" i="5"/>
  <c r="J114" i="5"/>
  <c r="I114" i="5"/>
  <c r="K113" i="5"/>
  <c r="J113" i="5"/>
  <c r="L113" i="5" s="1"/>
  <c r="M113" i="5" s="1"/>
  <c r="I113" i="5"/>
  <c r="K112" i="5"/>
  <c r="J112" i="5"/>
  <c r="L112" i="5" s="1"/>
  <c r="M112" i="5" s="1"/>
  <c r="I112" i="5"/>
  <c r="M111" i="5"/>
  <c r="K111" i="5"/>
  <c r="L111" i="5" s="1"/>
  <c r="J111" i="5"/>
  <c r="I111" i="5"/>
  <c r="K110" i="5"/>
  <c r="J110" i="5"/>
  <c r="L110" i="5" s="1"/>
  <c r="M110" i="5" s="1"/>
  <c r="I110" i="5"/>
  <c r="K109" i="5"/>
  <c r="F109" i="5"/>
  <c r="K108" i="5"/>
  <c r="J108" i="5"/>
  <c r="L108" i="5" s="1"/>
  <c r="M108" i="5" s="1"/>
  <c r="I108" i="5"/>
  <c r="K107" i="5"/>
  <c r="J107" i="5"/>
  <c r="L107" i="5" s="1"/>
  <c r="M107" i="5" s="1"/>
  <c r="I107" i="5"/>
  <c r="M106" i="5"/>
  <c r="F106" i="5"/>
  <c r="K105" i="5"/>
  <c r="J105" i="5"/>
  <c r="L105" i="5" s="1"/>
  <c r="M105" i="5" s="1"/>
  <c r="I105" i="5"/>
  <c r="K104" i="5"/>
  <c r="L104" i="5" s="1"/>
  <c r="M104" i="5" s="1"/>
  <c r="J104" i="5"/>
  <c r="I104" i="5"/>
  <c r="M103" i="5"/>
  <c r="L103" i="5"/>
  <c r="K103" i="5"/>
  <c r="J103" i="5"/>
  <c r="I103" i="5"/>
  <c r="K102" i="5"/>
  <c r="J102" i="5"/>
  <c r="L102" i="5" s="1"/>
  <c r="M102" i="5" s="1"/>
  <c r="I102" i="5"/>
  <c r="K101" i="5"/>
  <c r="L101" i="5" s="1"/>
  <c r="M101" i="5" s="1"/>
  <c r="J101" i="5"/>
  <c r="I101" i="5"/>
  <c r="K100" i="5"/>
  <c r="J100" i="5"/>
  <c r="L100" i="5" s="1"/>
  <c r="M100" i="5" s="1"/>
  <c r="I100" i="5"/>
  <c r="K99" i="5"/>
  <c r="J99" i="5"/>
  <c r="L99" i="5" s="1"/>
  <c r="M99" i="5" s="1"/>
  <c r="I99" i="5"/>
  <c r="K98" i="5"/>
  <c r="J98" i="5"/>
  <c r="L98" i="5" s="1"/>
  <c r="M98" i="5" s="1"/>
  <c r="I98" i="5"/>
  <c r="L97" i="5"/>
  <c r="M97" i="5" s="1"/>
  <c r="K97" i="5"/>
  <c r="J97" i="5"/>
  <c r="I97" i="5"/>
  <c r="L96" i="5"/>
  <c r="M96" i="5" s="1"/>
  <c r="K96" i="5"/>
  <c r="J96" i="5"/>
  <c r="I96" i="5"/>
  <c r="K95" i="5"/>
  <c r="K94" i="5" s="1"/>
  <c r="J95" i="5"/>
  <c r="L95" i="5" s="1"/>
  <c r="M95" i="5" s="1"/>
  <c r="I95" i="5"/>
  <c r="F94" i="5"/>
  <c r="K93" i="5"/>
  <c r="J93" i="5"/>
  <c r="L93" i="5" s="1"/>
  <c r="M93" i="5" s="1"/>
  <c r="I93" i="5"/>
  <c r="L92" i="5"/>
  <c r="K92" i="5"/>
  <c r="J92" i="5"/>
  <c r="F92" i="5"/>
  <c r="M91" i="5"/>
  <c r="L91" i="5"/>
  <c r="K91" i="5"/>
  <c r="J91" i="5"/>
  <c r="I91" i="5"/>
  <c r="K90" i="5"/>
  <c r="J90" i="5"/>
  <c r="L90" i="5" s="1"/>
  <c r="M90" i="5" s="1"/>
  <c r="I90" i="5"/>
  <c r="K89" i="5"/>
  <c r="L89" i="5" s="1"/>
  <c r="M89" i="5" s="1"/>
  <c r="J89" i="5"/>
  <c r="I89" i="5"/>
  <c r="F88" i="5"/>
  <c r="M88" i="5" s="1"/>
  <c r="M87" i="5"/>
  <c r="K87" i="5"/>
  <c r="J87" i="5"/>
  <c r="L87" i="5" s="1"/>
  <c r="I87" i="5"/>
  <c r="K86" i="5"/>
  <c r="L86" i="5" s="1"/>
  <c r="M86" i="5" s="1"/>
  <c r="J86" i="5"/>
  <c r="I86" i="5"/>
  <c r="K85" i="5"/>
  <c r="J85" i="5"/>
  <c r="L85" i="5" s="1"/>
  <c r="M85" i="5" s="1"/>
  <c r="I85" i="5"/>
  <c r="K84" i="5"/>
  <c r="J84" i="5"/>
  <c r="L84" i="5" s="1"/>
  <c r="M84" i="5" s="1"/>
  <c r="I84" i="5"/>
  <c r="K83" i="5"/>
  <c r="J83" i="5"/>
  <c r="L83" i="5" s="1"/>
  <c r="M83" i="5" s="1"/>
  <c r="I83" i="5"/>
  <c r="K82" i="5"/>
  <c r="J82" i="5"/>
  <c r="L82" i="5" s="1"/>
  <c r="M82" i="5" s="1"/>
  <c r="I82" i="5"/>
  <c r="L81" i="5"/>
  <c r="M81" i="5" s="1"/>
  <c r="K81" i="5"/>
  <c r="J81" i="5"/>
  <c r="I81" i="5"/>
  <c r="F80" i="5"/>
  <c r="M80" i="5" s="1"/>
  <c r="L79" i="5"/>
  <c r="K79" i="5"/>
  <c r="J79" i="5"/>
  <c r="L78" i="5"/>
  <c r="M78" i="5" s="1"/>
  <c r="K78" i="5"/>
  <c r="J78" i="5"/>
  <c r="I78" i="5"/>
  <c r="K77" i="5"/>
  <c r="J77" i="5"/>
  <c r="L77" i="5" s="1"/>
  <c r="M77" i="5" s="1"/>
  <c r="I77" i="5"/>
  <c r="K76" i="5"/>
  <c r="L76" i="5" s="1"/>
  <c r="M76" i="5" s="1"/>
  <c r="J76" i="5"/>
  <c r="I76" i="5"/>
  <c r="F75" i="5"/>
  <c r="K74" i="5"/>
  <c r="J74" i="5"/>
  <c r="L74" i="5" s="1"/>
  <c r="M74" i="5" s="1"/>
  <c r="I74" i="5"/>
  <c r="F73" i="5"/>
  <c r="M73" i="5" s="1"/>
  <c r="K72" i="5"/>
  <c r="K71" i="5" s="1"/>
  <c r="J72" i="5"/>
  <c r="I72" i="5"/>
  <c r="J71" i="5"/>
  <c r="F71" i="5"/>
  <c r="K70" i="5"/>
  <c r="J70" i="5"/>
  <c r="L70" i="5" s="1"/>
  <c r="M70" i="5" s="1"/>
  <c r="I70" i="5"/>
  <c r="K69" i="5"/>
  <c r="J69" i="5"/>
  <c r="L69" i="5" s="1"/>
  <c r="M69" i="5" s="1"/>
  <c r="I69" i="5"/>
  <c r="K68" i="5"/>
  <c r="J68" i="5"/>
  <c r="L68" i="5" s="1"/>
  <c r="M68" i="5" s="1"/>
  <c r="I68" i="5"/>
  <c r="L67" i="5"/>
  <c r="M67" i="5" s="1"/>
  <c r="K67" i="5"/>
  <c r="J67" i="5"/>
  <c r="I67" i="5"/>
  <c r="K66" i="5"/>
  <c r="J66" i="5"/>
  <c r="I66" i="5"/>
  <c r="J65" i="5"/>
  <c r="F65" i="5"/>
  <c r="K64" i="5"/>
  <c r="J64" i="5"/>
  <c r="L64" i="5" s="1"/>
  <c r="M64" i="5" s="1"/>
  <c r="I64" i="5"/>
  <c r="L63" i="5"/>
  <c r="M63" i="5" s="1"/>
  <c r="K63" i="5"/>
  <c r="J63" i="5"/>
  <c r="I63" i="5"/>
  <c r="M62" i="5"/>
  <c r="L62" i="5"/>
  <c r="K62" i="5"/>
  <c r="J62" i="5"/>
  <c r="I62" i="5"/>
  <c r="K61" i="5"/>
  <c r="J61" i="5"/>
  <c r="I61" i="5"/>
  <c r="K60" i="5"/>
  <c r="L60" i="5" s="1"/>
  <c r="M60" i="5" s="1"/>
  <c r="J60" i="5"/>
  <c r="I60" i="5"/>
  <c r="K59" i="5"/>
  <c r="J59" i="5"/>
  <c r="I59" i="5"/>
  <c r="K58" i="5"/>
  <c r="F58" i="5"/>
  <c r="K56" i="5"/>
  <c r="J56" i="5"/>
  <c r="L56" i="5" s="1"/>
  <c r="M56" i="5" s="1"/>
  <c r="I56" i="5"/>
  <c r="K55" i="5"/>
  <c r="L55" i="5" s="1"/>
  <c r="M55" i="5" s="1"/>
  <c r="J55" i="5"/>
  <c r="I55" i="5"/>
  <c r="K54" i="5"/>
  <c r="J54" i="5"/>
  <c r="L54" i="5" s="1"/>
  <c r="M54" i="5" s="1"/>
  <c r="I54" i="5"/>
  <c r="K53" i="5"/>
  <c r="J53" i="5"/>
  <c r="L53" i="5" s="1"/>
  <c r="M53" i="5" s="1"/>
  <c r="I53" i="5"/>
  <c r="M52" i="5"/>
  <c r="J52" i="5"/>
  <c r="F52" i="5"/>
  <c r="K51" i="5"/>
  <c r="J51" i="5"/>
  <c r="I51" i="5"/>
  <c r="K50" i="5"/>
  <c r="J50" i="5"/>
  <c r="L50" i="5" s="1"/>
  <c r="M50" i="5" s="1"/>
  <c r="I50" i="5"/>
  <c r="K49" i="5"/>
  <c r="L49" i="5" s="1"/>
  <c r="M49" i="5" s="1"/>
  <c r="J49" i="5"/>
  <c r="I49" i="5"/>
  <c r="K48" i="5"/>
  <c r="L48" i="5" s="1"/>
  <c r="M48" i="5" s="1"/>
  <c r="J48" i="5"/>
  <c r="I48" i="5"/>
  <c r="K47" i="5"/>
  <c r="L47" i="5" s="1"/>
  <c r="M47" i="5" s="1"/>
  <c r="J47" i="5"/>
  <c r="I47" i="5"/>
  <c r="K46" i="5"/>
  <c r="J46" i="5"/>
  <c r="L46" i="5" s="1"/>
  <c r="M46" i="5" s="1"/>
  <c r="I46" i="5"/>
  <c r="M45" i="5"/>
  <c r="F45" i="5"/>
  <c r="K44" i="5"/>
  <c r="L44" i="5" s="1"/>
  <c r="M44" i="5" s="1"/>
  <c r="J44" i="5"/>
  <c r="I44" i="5"/>
  <c r="J43" i="5"/>
  <c r="I43" i="5"/>
  <c r="K43" i="5"/>
  <c r="L43" i="5" s="1"/>
  <c r="M43" i="5" s="1"/>
  <c r="K42" i="5"/>
  <c r="L42" i="5" s="1"/>
  <c r="M42" i="5" s="1"/>
  <c r="J42" i="5"/>
  <c r="I42" i="5"/>
  <c r="K41" i="5"/>
  <c r="J41" i="5"/>
  <c r="L41" i="5" s="1"/>
  <c r="M41" i="5" s="1"/>
  <c r="I41" i="5"/>
  <c r="K40" i="5"/>
  <c r="J40" i="5"/>
  <c r="L40" i="5" s="1"/>
  <c r="M40" i="5" s="1"/>
  <c r="I40" i="5"/>
  <c r="K39" i="5"/>
  <c r="J39" i="5"/>
  <c r="L39" i="5" s="1"/>
  <c r="M39" i="5" s="1"/>
  <c r="I39" i="5"/>
  <c r="K38" i="5"/>
  <c r="J38" i="5"/>
  <c r="I38" i="5"/>
  <c r="J37" i="5"/>
  <c r="F36" i="5"/>
  <c r="F35" i="5" s="1"/>
  <c r="K34" i="5"/>
  <c r="J34" i="5"/>
  <c r="L34" i="5" s="1"/>
  <c r="M34" i="5" s="1"/>
  <c r="I34" i="5"/>
  <c r="K33" i="5"/>
  <c r="J33" i="5"/>
  <c r="L33" i="5" s="1"/>
  <c r="M33" i="5" s="1"/>
  <c r="I33" i="5"/>
  <c r="K32" i="5"/>
  <c r="J32" i="5"/>
  <c r="L32" i="5" s="1"/>
  <c r="M32" i="5" s="1"/>
  <c r="I32" i="5"/>
  <c r="J31" i="5"/>
  <c r="I31" i="5"/>
  <c r="F30" i="5"/>
  <c r="K29" i="5"/>
  <c r="J29" i="5"/>
  <c r="I29" i="5"/>
  <c r="F29" i="5"/>
  <c r="L28" i="5"/>
  <c r="M28" i="5" s="1"/>
  <c r="J28" i="5"/>
  <c r="K28" i="5"/>
  <c r="F28" i="5"/>
  <c r="K27" i="5"/>
  <c r="J27" i="5"/>
  <c r="L27" i="5" s="1"/>
  <c r="I27" i="5"/>
  <c r="F27" i="5"/>
  <c r="M26" i="5"/>
  <c r="L26" i="5"/>
  <c r="K26" i="5"/>
  <c r="J26" i="5"/>
  <c r="I26" i="5"/>
  <c r="F26" i="5"/>
  <c r="K25" i="5"/>
  <c r="J25" i="5"/>
  <c r="I25" i="5"/>
  <c r="F25" i="5"/>
  <c r="K24" i="5"/>
  <c r="L24" i="5" s="1"/>
  <c r="M24" i="5" s="1"/>
  <c r="J24" i="5"/>
  <c r="I24" i="5"/>
  <c r="F24" i="5"/>
  <c r="K23" i="5"/>
  <c r="J23" i="5"/>
  <c r="L23" i="5" s="1"/>
  <c r="I23" i="5"/>
  <c r="F23" i="5"/>
  <c r="L22" i="5"/>
  <c r="M22" i="5" s="1"/>
  <c r="K22" i="5"/>
  <c r="J22" i="5"/>
  <c r="I22" i="5"/>
  <c r="F22" i="5"/>
  <c r="K21" i="5"/>
  <c r="J21" i="5"/>
  <c r="F21" i="5"/>
  <c r="M20" i="5"/>
  <c r="L20" i="5"/>
  <c r="K20" i="5"/>
  <c r="J20" i="5"/>
  <c r="F20" i="5"/>
  <c r="H101" i="2"/>
  <c r="L51" i="5" l="1"/>
  <c r="M51" i="5" s="1"/>
  <c r="K30" i="5"/>
  <c r="L30" i="5" s="1"/>
  <c r="M30" i="5" s="1"/>
  <c r="L25" i="5"/>
  <c r="J30" i="5"/>
  <c r="L31" i="5"/>
  <c r="M31" i="5" s="1"/>
  <c r="F19" i="5"/>
  <c r="F79" i="5"/>
  <c r="M79" i="5" s="1"/>
  <c r="M266" i="5"/>
  <c r="M27" i="5"/>
  <c r="L109" i="5"/>
  <c r="M109" i="5" s="1"/>
  <c r="M25" i="5"/>
  <c r="L59" i="5"/>
  <c r="J58" i="5"/>
  <c r="K65" i="5"/>
  <c r="L66" i="5"/>
  <c r="M92" i="5"/>
  <c r="J19" i="5"/>
  <c r="L21" i="5"/>
  <c r="M21" i="5" s="1"/>
  <c r="J36" i="5"/>
  <c r="J35" i="5" s="1"/>
  <c r="K19" i="5"/>
  <c r="L29" i="5"/>
  <c r="M29" i="5" s="1"/>
  <c r="L38" i="5"/>
  <c r="M38" i="5" s="1"/>
  <c r="L61" i="5"/>
  <c r="M61" i="5" s="1"/>
  <c r="M297" i="5"/>
  <c r="I322" i="5"/>
  <c r="K322" i="5"/>
  <c r="K321" i="5" s="1"/>
  <c r="L321" i="5" s="1"/>
  <c r="M321" i="5" s="1"/>
  <c r="M23" i="5"/>
  <c r="L94" i="5"/>
  <c r="M94" i="5" s="1"/>
  <c r="L72" i="5"/>
  <c r="J94" i="5"/>
  <c r="L239" i="5"/>
  <c r="M239" i="5" s="1"/>
  <c r="L254" i="5"/>
  <c r="M254" i="5" s="1"/>
  <c r="L269" i="5"/>
  <c r="M269" i="5" s="1"/>
  <c r="L276" i="5"/>
  <c r="F57" i="5"/>
  <c r="M57" i="5" s="1"/>
  <c r="I37" i="5"/>
  <c r="K37" i="5"/>
  <c r="J45" i="5"/>
  <c r="L183" i="5"/>
  <c r="M183" i="5" s="1"/>
  <c r="L230" i="5"/>
  <c r="M230" i="5" s="1"/>
  <c r="J324" i="5"/>
  <c r="I28" i="5"/>
  <c r="L37" i="5" l="1"/>
  <c r="M37" i="5" s="1"/>
  <c r="K36" i="5"/>
  <c r="M276" i="5"/>
  <c r="L275" i="5"/>
  <c r="M275" i="5" s="1"/>
  <c r="L322" i="5"/>
  <c r="M322" i="5" s="1"/>
  <c r="M59" i="5"/>
  <c r="L58" i="5"/>
  <c r="M58" i="5" s="1"/>
  <c r="F316" i="5"/>
  <c r="L71" i="5"/>
  <c r="M71" i="5" s="1"/>
  <c r="M72" i="5"/>
  <c r="M66" i="5"/>
  <c r="L65" i="5"/>
  <c r="M65" i="5" s="1"/>
  <c r="J316" i="5"/>
  <c r="F324" i="5" l="1"/>
  <c r="F14" i="5"/>
  <c r="M19" i="5"/>
  <c r="L36" i="5"/>
  <c r="M36" i="5" s="1"/>
  <c r="L35" i="5" l="1"/>
  <c r="K324" i="5"/>
  <c r="H14" i="5" s="1"/>
  <c r="M35" i="5" l="1"/>
  <c r="L324" i="5" l="1"/>
  <c r="M316" i="5"/>
  <c r="M324" i="5" l="1"/>
  <c r="J14" i="5"/>
  <c r="L14" i="5" s="1"/>
  <c r="K118" i="3" l="1"/>
  <c r="K105" i="3"/>
  <c r="C118" i="3"/>
  <c r="K14" i="3"/>
  <c r="K79" i="3"/>
  <c r="K92" i="3"/>
  <c r="K66" i="3"/>
  <c r="K53" i="3"/>
  <c r="K40" i="3"/>
  <c r="K27" i="3"/>
  <c r="C105" i="3"/>
  <c r="C92" i="3"/>
  <c r="C79" i="3"/>
  <c r="C66" i="3"/>
  <c r="C53" i="3"/>
  <c r="C40" i="3"/>
  <c r="C27" i="3"/>
  <c r="C14" i="3"/>
  <c r="H199" i="2" l="1"/>
  <c r="H200" i="2"/>
  <c r="H198" i="2"/>
  <c r="H209" i="2" l="1"/>
  <c r="H206" i="2" s="1"/>
  <c r="H205" i="2"/>
  <c r="C203" i="2"/>
  <c r="H195" i="2"/>
  <c r="H194" i="2"/>
  <c r="C192" i="2"/>
  <c r="H190" i="2"/>
  <c r="H187" i="2" s="1"/>
  <c r="H186" i="2"/>
  <c r="C184" i="2"/>
  <c r="H182" i="2"/>
  <c r="H178" i="2"/>
  <c r="C176" i="2"/>
  <c r="G174" i="2"/>
  <c r="H174" i="2" s="1"/>
  <c r="H170" i="2"/>
  <c r="C168" i="2"/>
  <c r="H133" i="2"/>
  <c r="H131" i="2" s="1"/>
  <c r="Q28" i="1" s="1"/>
  <c r="C94" i="2"/>
  <c r="H166" i="2"/>
  <c r="H163" i="2" s="1"/>
  <c r="H162" i="2"/>
  <c r="C160" i="2"/>
  <c r="H158" i="2"/>
  <c r="H157" i="2"/>
  <c r="H153" i="2"/>
  <c r="C151" i="2"/>
  <c r="H149" i="2"/>
  <c r="H148" i="2"/>
  <c r="H144" i="2"/>
  <c r="C142" i="2"/>
  <c r="H138" i="2"/>
  <c r="H137" i="2"/>
  <c r="C131" i="2"/>
  <c r="H134" i="2" l="1"/>
  <c r="H171" i="2"/>
  <c r="H168" i="2"/>
  <c r="Q35" i="1" s="1"/>
  <c r="H142" i="2"/>
  <c r="Q30" i="1" s="1"/>
  <c r="H151" i="2"/>
  <c r="Q31" i="1" s="1"/>
  <c r="H192" i="2"/>
  <c r="Q63" i="1" s="1"/>
  <c r="H203" i="2"/>
  <c r="H207" i="2"/>
  <c r="H196" i="2"/>
  <c r="H184" i="2"/>
  <c r="Q38" i="1" s="1"/>
  <c r="H188" i="2"/>
  <c r="H179" i="2"/>
  <c r="H180" i="2" s="1"/>
  <c r="H176" i="2"/>
  <c r="Q37" i="1" s="1"/>
  <c r="H172" i="2"/>
  <c r="H160" i="2"/>
  <c r="Q33" i="1" s="1"/>
  <c r="H164" i="2"/>
  <c r="H140" i="2"/>
  <c r="H145" i="2"/>
  <c r="H154" i="2"/>
  <c r="H155" i="2" s="1"/>
  <c r="H135" i="2"/>
  <c r="H146" i="2"/>
  <c r="Q106" i="1" l="1"/>
  <c r="H129" i="2"/>
  <c r="H125" i="2"/>
  <c r="C123" i="2"/>
  <c r="D121" i="2"/>
  <c r="H121" i="2" s="1"/>
  <c r="G120" i="2"/>
  <c r="H120" i="2" s="1"/>
  <c r="L119" i="2"/>
  <c r="H116" i="2"/>
  <c r="C114" i="2"/>
  <c r="H111" i="2"/>
  <c r="D112" i="2"/>
  <c r="H112" i="2" s="1"/>
  <c r="H109" i="2"/>
  <c r="H110" i="2"/>
  <c r="H100" i="2"/>
  <c r="H94" i="2" s="1"/>
  <c r="Q18" i="1" s="1"/>
  <c r="H105" i="2"/>
  <c r="C103" i="2"/>
  <c r="H96" i="2"/>
  <c r="H92" i="2"/>
  <c r="H91" i="2"/>
  <c r="H85" i="2" s="1"/>
  <c r="K119" i="5" l="1"/>
  <c r="L119" i="5" s="1"/>
  <c r="M119" i="5" s="1"/>
  <c r="I119" i="5"/>
  <c r="H88" i="2"/>
  <c r="H117" i="2"/>
  <c r="H114" i="2"/>
  <c r="H126" i="2"/>
  <c r="H127" i="2" s="1"/>
  <c r="H123" i="2"/>
  <c r="Q25" i="1" s="1"/>
  <c r="H103" i="2"/>
  <c r="Q19" i="1" s="1"/>
  <c r="Q24" i="1"/>
  <c r="H106" i="2"/>
  <c r="H107" i="2" s="1"/>
  <c r="H97" i="2"/>
  <c r="H98" i="2" s="1"/>
  <c r="H118" i="2" l="1"/>
  <c r="H87" i="2"/>
  <c r="C85" i="2"/>
  <c r="H79" i="2"/>
  <c r="H71" i="2"/>
  <c r="H63" i="2"/>
  <c r="H55" i="2"/>
  <c r="H53" i="2" s="1"/>
  <c r="H83" i="2"/>
  <c r="H77" i="2" s="1"/>
  <c r="C77" i="2"/>
  <c r="H75" i="2"/>
  <c r="H72" i="2" s="1"/>
  <c r="C69" i="2"/>
  <c r="H67" i="2"/>
  <c r="H64" i="2" s="1"/>
  <c r="C61" i="2"/>
  <c r="H59" i="2"/>
  <c r="H56" i="2" s="1"/>
  <c r="C53" i="2"/>
  <c r="H51" i="2"/>
  <c r="H48" i="2" s="1"/>
  <c r="H49" i="2" s="1"/>
  <c r="C45" i="2"/>
  <c r="H43" i="2"/>
  <c r="H40" i="2" s="1"/>
  <c r="H41" i="2" s="1"/>
  <c r="C37" i="2"/>
  <c r="H35" i="2"/>
  <c r="H32" i="2" s="1"/>
  <c r="H33" i="2" s="1"/>
  <c r="C29" i="2"/>
  <c r="H27" i="2"/>
  <c r="H24" i="2" s="1"/>
  <c r="C21" i="2"/>
  <c r="C10" i="2"/>
  <c r="H16" i="2"/>
  <c r="H10" i="2" s="1"/>
  <c r="H12" i="2"/>
  <c r="H13" i="2" l="1"/>
  <c r="H14" i="2" s="1"/>
  <c r="H57" i="2"/>
  <c r="H89" i="2"/>
  <c r="H80" i="2"/>
  <c r="H81" i="2" s="1"/>
  <c r="H69" i="2"/>
  <c r="H61" i="2"/>
  <c r="H73" i="2"/>
  <c r="H65" i="2"/>
  <c r="H45" i="2"/>
  <c r="H29" i="2"/>
  <c r="H37" i="2"/>
  <c r="H25" i="2"/>
  <c r="H21" i="2"/>
  <c r="L301" i="1"/>
  <c r="L300" i="1"/>
  <c r="L298" i="1"/>
  <c r="L297" i="1"/>
  <c r="L296" i="1"/>
  <c r="L295" i="1"/>
  <c r="L294" i="1"/>
  <c r="L293" i="1"/>
  <c r="L292" i="1"/>
  <c r="L290" i="1"/>
  <c r="L289" i="1"/>
  <c r="L288" i="1"/>
  <c r="L287" i="1"/>
  <c r="L286" i="1"/>
  <c r="L283" i="1"/>
  <c r="L282" i="1"/>
  <c r="L281" i="1"/>
  <c r="L280" i="1"/>
  <c r="L279" i="1"/>
  <c r="L278" i="1"/>
  <c r="L277" i="1"/>
  <c r="L276" i="1"/>
  <c r="L275" i="1"/>
  <c r="L273" i="1"/>
  <c r="L272" i="1"/>
  <c r="L271" i="1"/>
  <c r="L270" i="1"/>
  <c r="L269" i="1"/>
  <c r="L268" i="1"/>
  <c r="L267" i="1"/>
  <c r="L266" i="1"/>
  <c r="L265" i="1"/>
  <c r="L264" i="1"/>
  <c r="L263" i="1"/>
  <c r="L261" i="1"/>
  <c r="L260" i="1"/>
  <c r="L259" i="1"/>
  <c r="L258" i="1"/>
  <c r="L257" i="1"/>
  <c r="L256" i="1"/>
  <c r="L255" i="1"/>
  <c r="L254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2" i="1"/>
  <c r="L221" i="1"/>
  <c r="L220" i="1"/>
  <c r="L219" i="1"/>
  <c r="L217" i="1"/>
  <c r="L216" i="1"/>
  <c r="L215" i="1"/>
  <c r="L214" i="1"/>
  <c r="L213" i="1"/>
  <c r="L212" i="1"/>
  <c r="L211" i="1"/>
  <c r="L210" i="1"/>
  <c r="L209" i="1"/>
  <c r="L208" i="1"/>
  <c r="L207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7" i="1"/>
  <c r="L136" i="1"/>
  <c r="L135" i="1"/>
  <c r="L134" i="1"/>
  <c r="L133" i="1"/>
  <c r="L132" i="1"/>
  <c r="L131" i="1"/>
  <c r="L129" i="1"/>
  <c r="L128" i="1"/>
  <c r="L127" i="1"/>
  <c r="L126" i="1"/>
  <c r="L124" i="1"/>
  <c r="L123" i="1"/>
  <c r="L122" i="1"/>
  <c r="L121" i="1"/>
  <c r="L120" i="1"/>
  <c r="L119" i="1"/>
  <c r="L118" i="1"/>
  <c r="L115" i="1"/>
  <c r="L114" i="1"/>
  <c r="L113" i="1"/>
  <c r="L112" i="1"/>
  <c r="L111" i="1"/>
  <c r="L110" i="1"/>
  <c r="L109" i="1"/>
  <c r="L108" i="1"/>
  <c r="L106" i="1"/>
  <c r="L104" i="1"/>
  <c r="L103" i="1"/>
  <c r="L102" i="1"/>
  <c r="L101" i="1"/>
  <c r="L100" i="1"/>
  <c r="L99" i="1"/>
  <c r="L98" i="1"/>
  <c r="L97" i="1"/>
  <c r="L95" i="1"/>
  <c r="L94" i="1"/>
  <c r="L92" i="1"/>
  <c r="L91" i="1"/>
  <c r="L90" i="1"/>
  <c r="L89" i="1"/>
  <c r="L88" i="1"/>
  <c r="L87" i="1"/>
  <c r="L86" i="1"/>
  <c r="L85" i="1"/>
  <c r="L84" i="1"/>
  <c r="L83" i="1"/>
  <c r="L82" i="1"/>
  <c r="L80" i="1"/>
  <c r="L78" i="1"/>
  <c r="L77" i="1"/>
  <c r="L76" i="1"/>
  <c r="L74" i="1"/>
  <c r="L73" i="1"/>
  <c r="L72" i="1"/>
  <c r="L71" i="1"/>
  <c r="L70" i="1"/>
  <c r="L69" i="1"/>
  <c r="L68" i="1"/>
  <c r="L65" i="1"/>
  <c r="L64" i="1"/>
  <c r="L63" i="1"/>
  <c r="L61" i="1"/>
  <c r="L59" i="1"/>
  <c r="L57" i="1"/>
  <c r="L56" i="1"/>
  <c r="L55" i="1"/>
  <c r="L54" i="1"/>
  <c r="L53" i="1"/>
  <c r="L51" i="1"/>
  <c r="L50" i="1"/>
  <c r="L49" i="1"/>
  <c r="L48" i="1"/>
  <c r="L47" i="1"/>
  <c r="L46" i="1"/>
  <c r="L43" i="1"/>
  <c r="L42" i="1"/>
  <c r="L41" i="1"/>
  <c r="L40" i="1"/>
  <c r="L38" i="1"/>
  <c r="L37" i="1"/>
  <c r="L36" i="1"/>
  <c r="L35" i="1"/>
  <c r="L34" i="1"/>
  <c r="L33" i="1"/>
  <c r="L31" i="1"/>
  <c r="L30" i="1"/>
  <c r="L29" i="1"/>
  <c r="L28" i="1"/>
  <c r="L27" i="1"/>
  <c r="L26" i="1"/>
  <c r="L25" i="1"/>
  <c r="L24" i="1"/>
  <c r="L21" i="1"/>
  <c r="L20" i="1"/>
  <c r="L19" i="1"/>
  <c r="L18" i="1"/>
  <c r="L8" i="1"/>
  <c r="L6" i="1" s="1"/>
  <c r="L9" i="1"/>
  <c r="L10" i="1"/>
  <c r="L11" i="1"/>
  <c r="L12" i="1"/>
  <c r="L13" i="1"/>
  <c r="L14" i="1"/>
  <c r="L15" i="1"/>
  <c r="L16" i="1"/>
  <c r="L7" i="1"/>
  <c r="X301" i="1"/>
  <c r="R301" i="1"/>
  <c r="M301" i="1"/>
  <c r="O301" i="1" s="1"/>
  <c r="P301" i="1" s="1"/>
  <c r="AF301" i="1" s="1"/>
  <c r="X300" i="1"/>
  <c r="R300" i="1"/>
  <c r="M300" i="1"/>
  <c r="X298" i="1"/>
  <c r="R298" i="1"/>
  <c r="M298" i="1"/>
  <c r="X297" i="1"/>
  <c r="R297" i="1"/>
  <c r="M297" i="1"/>
  <c r="X296" i="1"/>
  <c r="R296" i="1"/>
  <c r="M296" i="1"/>
  <c r="X295" i="1"/>
  <c r="R295" i="1"/>
  <c r="M295" i="1"/>
  <c r="X294" i="1"/>
  <c r="R294" i="1"/>
  <c r="M294" i="1"/>
  <c r="X293" i="1"/>
  <c r="R293" i="1"/>
  <c r="M293" i="1"/>
  <c r="X292" i="1"/>
  <c r="R292" i="1"/>
  <c r="M292" i="1"/>
  <c r="X290" i="1"/>
  <c r="R290" i="1"/>
  <c r="M290" i="1"/>
  <c r="X289" i="1"/>
  <c r="R289" i="1"/>
  <c r="M289" i="1"/>
  <c r="X288" i="1"/>
  <c r="R288" i="1"/>
  <c r="M288" i="1"/>
  <c r="X287" i="1"/>
  <c r="R287" i="1"/>
  <c r="M287" i="1"/>
  <c r="X286" i="1"/>
  <c r="R286" i="1"/>
  <c r="M286" i="1"/>
  <c r="X283" i="1"/>
  <c r="R283" i="1"/>
  <c r="M283" i="1"/>
  <c r="X282" i="1"/>
  <c r="R282" i="1"/>
  <c r="M282" i="1"/>
  <c r="X281" i="1"/>
  <c r="R281" i="1"/>
  <c r="M281" i="1"/>
  <c r="X280" i="1"/>
  <c r="R280" i="1"/>
  <c r="M280" i="1"/>
  <c r="X279" i="1"/>
  <c r="R279" i="1"/>
  <c r="M279" i="1"/>
  <c r="X278" i="1"/>
  <c r="R278" i="1"/>
  <c r="M278" i="1"/>
  <c r="X277" i="1"/>
  <c r="R277" i="1"/>
  <c r="M277" i="1"/>
  <c r="X276" i="1"/>
  <c r="R276" i="1"/>
  <c r="M276" i="1"/>
  <c r="X275" i="1"/>
  <c r="R275" i="1"/>
  <c r="M275" i="1"/>
  <c r="X273" i="1"/>
  <c r="R273" i="1"/>
  <c r="M273" i="1"/>
  <c r="X272" i="1"/>
  <c r="R272" i="1"/>
  <c r="M272" i="1"/>
  <c r="X271" i="1"/>
  <c r="R271" i="1"/>
  <c r="M271" i="1"/>
  <c r="X270" i="1"/>
  <c r="R270" i="1"/>
  <c r="M270" i="1"/>
  <c r="X269" i="1"/>
  <c r="R269" i="1"/>
  <c r="M269" i="1"/>
  <c r="X268" i="1"/>
  <c r="R268" i="1"/>
  <c r="M268" i="1"/>
  <c r="X267" i="1"/>
  <c r="R267" i="1"/>
  <c r="M267" i="1"/>
  <c r="X266" i="1"/>
  <c r="R266" i="1"/>
  <c r="M266" i="1"/>
  <c r="X265" i="1"/>
  <c r="R265" i="1"/>
  <c r="M265" i="1"/>
  <c r="X264" i="1"/>
  <c r="R264" i="1"/>
  <c r="M264" i="1"/>
  <c r="X263" i="1"/>
  <c r="R263" i="1"/>
  <c r="M263" i="1"/>
  <c r="X261" i="1"/>
  <c r="R261" i="1"/>
  <c r="M261" i="1"/>
  <c r="X260" i="1"/>
  <c r="R260" i="1"/>
  <c r="M260" i="1"/>
  <c r="X259" i="1"/>
  <c r="R259" i="1"/>
  <c r="M259" i="1"/>
  <c r="X258" i="1"/>
  <c r="R258" i="1"/>
  <c r="M258" i="1"/>
  <c r="X257" i="1"/>
  <c r="R257" i="1"/>
  <c r="M257" i="1"/>
  <c r="X256" i="1"/>
  <c r="R256" i="1"/>
  <c r="M256" i="1"/>
  <c r="X255" i="1"/>
  <c r="R255" i="1"/>
  <c r="M255" i="1"/>
  <c r="X254" i="1"/>
  <c r="R254" i="1"/>
  <c r="M254" i="1"/>
  <c r="X252" i="1"/>
  <c r="R252" i="1"/>
  <c r="M252" i="1"/>
  <c r="X251" i="1"/>
  <c r="R251" i="1"/>
  <c r="M251" i="1"/>
  <c r="X250" i="1"/>
  <c r="R250" i="1"/>
  <c r="M250" i="1"/>
  <c r="X249" i="1"/>
  <c r="R249" i="1"/>
  <c r="M249" i="1"/>
  <c r="X248" i="1"/>
  <c r="R248" i="1"/>
  <c r="M248" i="1"/>
  <c r="X247" i="1"/>
  <c r="R247" i="1"/>
  <c r="M247" i="1"/>
  <c r="X246" i="1"/>
  <c r="R246" i="1"/>
  <c r="M246" i="1"/>
  <c r="X245" i="1"/>
  <c r="R245" i="1"/>
  <c r="M245" i="1"/>
  <c r="X244" i="1"/>
  <c r="R244" i="1"/>
  <c r="M244" i="1"/>
  <c r="X243" i="1"/>
  <c r="R243" i="1"/>
  <c r="M243" i="1"/>
  <c r="X242" i="1"/>
  <c r="R242" i="1"/>
  <c r="M242" i="1"/>
  <c r="X241" i="1"/>
  <c r="R241" i="1"/>
  <c r="M241" i="1"/>
  <c r="X240" i="1"/>
  <c r="R240" i="1"/>
  <c r="M240" i="1"/>
  <c r="X238" i="1"/>
  <c r="R238" i="1"/>
  <c r="M238" i="1"/>
  <c r="X237" i="1"/>
  <c r="R237" i="1"/>
  <c r="M237" i="1"/>
  <c r="X236" i="1"/>
  <c r="R236" i="1"/>
  <c r="M236" i="1"/>
  <c r="X235" i="1"/>
  <c r="R235" i="1"/>
  <c r="M235" i="1"/>
  <c r="X234" i="1"/>
  <c r="R234" i="1"/>
  <c r="M234" i="1"/>
  <c r="X233" i="1"/>
  <c r="R233" i="1"/>
  <c r="M233" i="1"/>
  <c r="X232" i="1"/>
  <c r="R232" i="1"/>
  <c r="M232" i="1"/>
  <c r="X231" i="1"/>
  <c r="R231" i="1"/>
  <c r="M231" i="1"/>
  <c r="X230" i="1"/>
  <c r="R230" i="1"/>
  <c r="M230" i="1"/>
  <c r="X229" i="1"/>
  <c r="R229" i="1"/>
  <c r="M229" i="1"/>
  <c r="X228" i="1"/>
  <c r="R228" i="1"/>
  <c r="M228" i="1"/>
  <c r="X227" i="1"/>
  <c r="R227" i="1"/>
  <c r="M227" i="1"/>
  <c r="X226" i="1"/>
  <c r="R226" i="1"/>
  <c r="M226" i="1"/>
  <c r="X225" i="1"/>
  <c r="R225" i="1"/>
  <c r="M225" i="1"/>
  <c r="X222" i="1"/>
  <c r="R222" i="1"/>
  <c r="M222" i="1"/>
  <c r="X221" i="1"/>
  <c r="R221" i="1"/>
  <c r="M221" i="1"/>
  <c r="X220" i="1"/>
  <c r="R220" i="1"/>
  <c r="M220" i="1"/>
  <c r="X219" i="1"/>
  <c r="R219" i="1"/>
  <c r="M219" i="1"/>
  <c r="X217" i="1"/>
  <c r="R217" i="1"/>
  <c r="M217" i="1"/>
  <c r="O217" i="1" s="1"/>
  <c r="P217" i="1" s="1"/>
  <c r="AF217" i="1" s="1"/>
  <c r="X216" i="1"/>
  <c r="R216" i="1"/>
  <c r="M216" i="1"/>
  <c r="O216" i="1" s="1"/>
  <c r="P216" i="1" s="1"/>
  <c r="AF216" i="1" s="1"/>
  <c r="X215" i="1"/>
  <c r="R215" i="1"/>
  <c r="M215" i="1"/>
  <c r="O215" i="1" s="1"/>
  <c r="P215" i="1" s="1"/>
  <c r="AF215" i="1" s="1"/>
  <c r="X214" i="1"/>
  <c r="R214" i="1"/>
  <c r="M214" i="1"/>
  <c r="O214" i="1" s="1"/>
  <c r="P214" i="1" s="1"/>
  <c r="AF214" i="1" s="1"/>
  <c r="X213" i="1"/>
  <c r="R213" i="1"/>
  <c r="M213" i="1"/>
  <c r="O213" i="1" s="1"/>
  <c r="P213" i="1" s="1"/>
  <c r="AF213" i="1" s="1"/>
  <c r="X212" i="1"/>
  <c r="R212" i="1"/>
  <c r="M212" i="1"/>
  <c r="O212" i="1" s="1"/>
  <c r="P212" i="1" s="1"/>
  <c r="AF212" i="1" s="1"/>
  <c r="X211" i="1"/>
  <c r="R211" i="1"/>
  <c r="M211" i="1"/>
  <c r="O211" i="1" s="1"/>
  <c r="P211" i="1" s="1"/>
  <c r="AF211" i="1" s="1"/>
  <c r="X210" i="1"/>
  <c r="R210" i="1"/>
  <c r="M210" i="1"/>
  <c r="O210" i="1" s="1"/>
  <c r="P210" i="1" s="1"/>
  <c r="AF210" i="1" s="1"/>
  <c r="X209" i="1"/>
  <c r="R209" i="1"/>
  <c r="M209" i="1"/>
  <c r="O209" i="1" s="1"/>
  <c r="P209" i="1" s="1"/>
  <c r="AF209" i="1" s="1"/>
  <c r="X208" i="1"/>
  <c r="R208" i="1"/>
  <c r="M208" i="1"/>
  <c r="O208" i="1" s="1"/>
  <c r="P208" i="1" s="1"/>
  <c r="AF208" i="1" s="1"/>
  <c r="X207" i="1"/>
  <c r="R207" i="1"/>
  <c r="M207" i="1"/>
  <c r="O207" i="1" s="1"/>
  <c r="P207" i="1" s="1"/>
  <c r="AF207" i="1" s="1"/>
  <c r="X205" i="1"/>
  <c r="R205" i="1"/>
  <c r="M205" i="1"/>
  <c r="O205" i="1" s="1"/>
  <c r="P205" i="1" s="1"/>
  <c r="AF205" i="1" s="1"/>
  <c r="X204" i="1"/>
  <c r="R204" i="1"/>
  <c r="M204" i="1"/>
  <c r="O204" i="1" s="1"/>
  <c r="P204" i="1" s="1"/>
  <c r="AF204" i="1" s="1"/>
  <c r="X203" i="1"/>
  <c r="R203" i="1"/>
  <c r="M203" i="1"/>
  <c r="X202" i="1"/>
  <c r="R202" i="1"/>
  <c r="M202" i="1"/>
  <c r="X201" i="1"/>
  <c r="R201" i="1"/>
  <c r="M201" i="1"/>
  <c r="X200" i="1"/>
  <c r="R200" i="1"/>
  <c r="M200" i="1"/>
  <c r="X199" i="1"/>
  <c r="R199" i="1"/>
  <c r="M199" i="1"/>
  <c r="X198" i="1"/>
  <c r="R198" i="1"/>
  <c r="M198" i="1"/>
  <c r="X197" i="1"/>
  <c r="R197" i="1"/>
  <c r="M197" i="1"/>
  <c r="X196" i="1"/>
  <c r="R196" i="1"/>
  <c r="M196" i="1"/>
  <c r="X195" i="1"/>
  <c r="R195" i="1"/>
  <c r="M195" i="1"/>
  <c r="X194" i="1"/>
  <c r="R194" i="1"/>
  <c r="M194" i="1"/>
  <c r="X193" i="1"/>
  <c r="R193" i="1"/>
  <c r="M193" i="1"/>
  <c r="X192" i="1"/>
  <c r="R192" i="1"/>
  <c r="M192" i="1"/>
  <c r="X191" i="1"/>
  <c r="R191" i="1"/>
  <c r="M191" i="1"/>
  <c r="X190" i="1"/>
  <c r="R190" i="1"/>
  <c r="M190" i="1"/>
  <c r="X189" i="1"/>
  <c r="R189" i="1"/>
  <c r="M189" i="1"/>
  <c r="X188" i="1"/>
  <c r="R188" i="1"/>
  <c r="M188" i="1"/>
  <c r="X187" i="1"/>
  <c r="R187" i="1"/>
  <c r="M187" i="1"/>
  <c r="X186" i="1"/>
  <c r="R186" i="1"/>
  <c r="M186" i="1"/>
  <c r="X184" i="1"/>
  <c r="R184" i="1"/>
  <c r="M184" i="1"/>
  <c r="X183" i="1"/>
  <c r="R183" i="1"/>
  <c r="M183" i="1"/>
  <c r="X182" i="1"/>
  <c r="R182" i="1"/>
  <c r="M182" i="1"/>
  <c r="X181" i="1"/>
  <c r="R181" i="1"/>
  <c r="M181" i="1"/>
  <c r="X180" i="1"/>
  <c r="R180" i="1"/>
  <c r="M180" i="1"/>
  <c r="X179" i="1"/>
  <c r="R179" i="1"/>
  <c r="M179" i="1"/>
  <c r="X178" i="1"/>
  <c r="R178" i="1"/>
  <c r="M178" i="1"/>
  <c r="X177" i="1"/>
  <c r="R177" i="1"/>
  <c r="M177" i="1"/>
  <c r="X176" i="1"/>
  <c r="R176" i="1"/>
  <c r="M176" i="1"/>
  <c r="X175" i="1"/>
  <c r="R175" i="1"/>
  <c r="M175" i="1"/>
  <c r="X174" i="1"/>
  <c r="R174" i="1"/>
  <c r="M174" i="1"/>
  <c r="X173" i="1"/>
  <c r="R173" i="1"/>
  <c r="M173" i="1"/>
  <c r="X172" i="1"/>
  <c r="R172" i="1"/>
  <c r="M172" i="1"/>
  <c r="X171" i="1"/>
  <c r="R171" i="1"/>
  <c r="M171" i="1"/>
  <c r="X170" i="1"/>
  <c r="R170" i="1"/>
  <c r="M170" i="1"/>
  <c r="X169" i="1"/>
  <c r="R169" i="1"/>
  <c r="M169" i="1"/>
  <c r="X168" i="1"/>
  <c r="R168" i="1"/>
  <c r="M168" i="1"/>
  <c r="O168" i="1" s="1"/>
  <c r="P168" i="1" s="1"/>
  <c r="AF168" i="1" s="1"/>
  <c r="X167" i="1"/>
  <c r="R167" i="1"/>
  <c r="M167" i="1"/>
  <c r="S167" i="1" s="1"/>
  <c r="U167" i="1" s="1"/>
  <c r="X165" i="1"/>
  <c r="R165" i="1"/>
  <c r="M165" i="1"/>
  <c r="S165" i="1" s="1"/>
  <c r="X164" i="1"/>
  <c r="R164" i="1"/>
  <c r="M164" i="1"/>
  <c r="S164" i="1" s="1"/>
  <c r="U164" i="1" s="1"/>
  <c r="X163" i="1"/>
  <c r="R163" i="1"/>
  <c r="M163" i="1"/>
  <c r="X162" i="1"/>
  <c r="R162" i="1"/>
  <c r="M162" i="1"/>
  <c r="O162" i="1" s="1"/>
  <c r="P162" i="1" s="1"/>
  <c r="AF162" i="1" s="1"/>
  <c r="X161" i="1"/>
  <c r="R161" i="1"/>
  <c r="M161" i="1"/>
  <c r="X160" i="1"/>
  <c r="R160" i="1"/>
  <c r="M160" i="1"/>
  <c r="N160" i="1" s="1"/>
  <c r="X159" i="1"/>
  <c r="R159" i="1"/>
  <c r="M159" i="1"/>
  <c r="X158" i="1"/>
  <c r="R158" i="1"/>
  <c r="M158" i="1"/>
  <c r="X157" i="1"/>
  <c r="R157" i="1"/>
  <c r="M157" i="1"/>
  <c r="S157" i="1" s="1"/>
  <c r="X156" i="1"/>
  <c r="R156" i="1"/>
  <c r="O156" i="1"/>
  <c r="P156" i="1" s="1"/>
  <c r="AF156" i="1" s="1"/>
  <c r="M156" i="1"/>
  <c r="S156" i="1" s="1"/>
  <c r="U156" i="1" s="1"/>
  <c r="X155" i="1"/>
  <c r="R155" i="1"/>
  <c r="M155" i="1"/>
  <c r="X154" i="1"/>
  <c r="R154" i="1"/>
  <c r="M154" i="1"/>
  <c r="X153" i="1"/>
  <c r="R153" i="1"/>
  <c r="M153" i="1"/>
  <c r="S153" i="1" s="1"/>
  <c r="X152" i="1"/>
  <c r="R152" i="1"/>
  <c r="M152" i="1"/>
  <c r="S152" i="1" s="1"/>
  <c r="X151" i="1"/>
  <c r="R151" i="1"/>
  <c r="M151" i="1"/>
  <c r="O151" i="1" s="1"/>
  <c r="P151" i="1" s="1"/>
  <c r="AF151" i="1" s="1"/>
  <c r="X150" i="1"/>
  <c r="R150" i="1"/>
  <c r="M150" i="1"/>
  <c r="X149" i="1"/>
  <c r="R149" i="1"/>
  <c r="M149" i="1"/>
  <c r="S149" i="1" s="1"/>
  <c r="X148" i="1"/>
  <c r="R148" i="1"/>
  <c r="M148" i="1"/>
  <c r="O148" i="1" s="1"/>
  <c r="P148" i="1" s="1"/>
  <c r="AF148" i="1" s="1"/>
  <c r="X147" i="1"/>
  <c r="R147" i="1"/>
  <c r="M147" i="1"/>
  <c r="O147" i="1" s="1"/>
  <c r="P147" i="1" s="1"/>
  <c r="AF147" i="1" s="1"/>
  <c r="X146" i="1"/>
  <c r="R146" i="1"/>
  <c r="M146" i="1"/>
  <c r="X145" i="1"/>
  <c r="R145" i="1"/>
  <c r="M145" i="1"/>
  <c r="X144" i="1"/>
  <c r="R144" i="1"/>
  <c r="M144" i="1"/>
  <c r="O144" i="1" s="1"/>
  <c r="P144" i="1" s="1"/>
  <c r="AF144" i="1" s="1"/>
  <c r="X143" i="1"/>
  <c r="R143" i="1"/>
  <c r="M143" i="1"/>
  <c r="O143" i="1" s="1"/>
  <c r="P143" i="1" s="1"/>
  <c r="AF143" i="1" s="1"/>
  <c r="X142" i="1"/>
  <c r="R142" i="1"/>
  <c r="M142" i="1"/>
  <c r="X141" i="1"/>
  <c r="R141" i="1"/>
  <c r="M141" i="1"/>
  <c r="S141" i="1" s="1"/>
  <c r="X140" i="1"/>
  <c r="R140" i="1"/>
  <c r="M140" i="1"/>
  <c r="S140" i="1" s="1"/>
  <c r="X139" i="1"/>
  <c r="R139" i="1"/>
  <c r="M139" i="1"/>
  <c r="O139" i="1" s="1"/>
  <c r="P139" i="1" s="1"/>
  <c r="X16" i="1"/>
  <c r="R16" i="1"/>
  <c r="X15" i="1"/>
  <c r="R15" i="1"/>
  <c r="X14" i="1"/>
  <c r="R14" i="1"/>
  <c r="X13" i="1"/>
  <c r="R13" i="1"/>
  <c r="X12" i="1"/>
  <c r="R12" i="1"/>
  <c r="X11" i="1"/>
  <c r="R11" i="1"/>
  <c r="X10" i="1"/>
  <c r="R10" i="1"/>
  <c r="X9" i="1"/>
  <c r="R9" i="1"/>
  <c r="X8" i="1"/>
  <c r="R8" i="1"/>
  <c r="X7" i="1"/>
  <c r="R7" i="1"/>
  <c r="X21" i="1"/>
  <c r="R21" i="1"/>
  <c r="X20" i="1"/>
  <c r="R20" i="1"/>
  <c r="X19" i="1"/>
  <c r="R19" i="1"/>
  <c r="X18" i="1"/>
  <c r="R18" i="1"/>
  <c r="X31" i="1"/>
  <c r="R31" i="1"/>
  <c r="X30" i="1"/>
  <c r="R30" i="1"/>
  <c r="X29" i="1"/>
  <c r="R29" i="1"/>
  <c r="X28" i="1"/>
  <c r="R28" i="1"/>
  <c r="X27" i="1"/>
  <c r="R27" i="1"/>
  <c r="X26" i="1"/>
  <c r="R26" i="1"/>
  <c r="X25" i="1"/>
  <c r="R25" i="1"/>
  <c r="X24" i="1"/>
  <c r="R24" i="1"/>
  <c r="X38" i="1"/>
  <c r="R38" i="1"/>
  <c r="X37" i="1"/>
  <c r="R37" i="1"/>
  <c r="X36" i="1"/>
  <c r="R36" i="1"/>
  <c r="X35" i="1"/>
  <c r="R35" i="1"/>
  <c r="X34" i="1"/>
  <c r="R34" i="1"/>
  <c r="X33" i="1"/>
  <c r="R33" i="1"/>
  <c r="X43" i="1"/>
  <c r="R43" i="1"/>
  <c r="X42" i="1"/>
  <c r="R42" i="1"/>
  <c r="X41" i="1"/>
  <c r="R41" i="1"/>
  <c r="X40" i="1"/>
  <c r="R40" i="1"/>
  <c r="X51" i="1"/>
  <c r="R51" i="1"/>
  <c r="X50" i="1"/>
  <c r="R50" i="1"/>
  <c r="X49" i="1"/>
  <c r="R49" i="1"/>
  <c r="X48" i="1"/>
  <c r="R48" i="1"/>
  <c r="X47" i="1"/>
  <c r="R47" i="1"/>
  <c r="X46" i="1"/>
  <c r="R46" i="1"/>
  <c r="X57" i="1"/>
  <c r="R57" i="1"/>
  <c r="X56" i="1"/>
  <c r="R56" i="1"/>
  <c r="X55" i="1"/>
  <c r="R55" i="1"/>
  <c r="X54" i="1"/>
  <c r="R54" i="1"/>
  <c r="X53" i="1"/>
  <c r="R53" i="1"/>
  <c r="X59" i="1"/>
  <c r="R59" i="1"/>
  <c r="X61" i="1"/>
  <c r="R61" i="1"/>
  <c r="X65" i="1"/>
  <c r="R65" i="1"/>
  <c r="X64" i="1"/>
  <c r="R64" i="1"/>
  <c r="X63" i="1"/>
  <c r="R63" i="1"/>
  <c r="X74" i="1"/>
  <c r="R74" i="1"/>
  <c r="X73" i="1"/>
  <c r="R73" i="1"/>
  <c r="X72" i="1"/>
  <c r="R72" i="1"/>
  <c r="X71" i="1"/>
  <c r="R71" i="1"/>
  <c r="X70" i="1"/>
  <c r="R70" i="1"/>
  <c r="X69" i="1"/>
  <c r="R69" i="1"/>
  <c r="X68" i="1"/>
  <c r="R68" i="1"/>
  <c r="X78" i="1"/>
  <c r="R78" i="1"/>
  <c r="X77" i="1"/>
  <c r="R77" i="1"/>
  <c r="X76" i="1"/>
  <c r="R76" i="1"/>
  <c r="X80" i="1"/>
  <c r="R80" i="1"/>
  <c r="X92" i="1"/>
  <c r="R92" i="1"/>
  <c r="X91" i="1"/>
  <c r="R91" i="1"/>
  <c r="X90" i="1"/>
  <c r="R90" i="1"/>
  <c r="X89" i="1"/>
  <c r="R89" i="1"/>
  <c r="X88" i="1"/>
  <c r="R88" i="1"/>
  <c r="X87" i="1"/>
  <c r="R87" i="1"/>
  <c r="X86" i="1"/>
  <c r="R86" i="1"/>
  <c r="X85" i="1"/>
  <c r="R85" i="1"/>
  <c r="X84" i="1"/>
  <c r="R84" i="1"/>
  <c r="X83" i="1"/>
  <c r="R83" i="1"/>
  <c r="X82" i="1"/>
  <c r="R82" i="1"/>
  <c r="X95" i="1"/>
  <c r="R95" i="1"/>
  <c r="X94" i="1"/>
  <c r="R94" i="1"/>
  <c r="X104" i="1"/>
  <c r="R104" i="1"/>
  <c r="X103" i="1"/>
  <c r="R103" i="1"/>
  <c r="X102" i="1"/>
  <c r="R102" i="1"/>
  <c r="X101" i="1"/>
  <c r="R101" i="1"/>
  <c r="X100" i="1"/>
  <c r="R100" i="1"/>
  <c r="X99" i="1"/>
  <c r="R99" i="1"/>
  <c r="X98" i="1"/>
  <c r="R98" i="1"/>
  <c r="X97" i="1"/>
  <c r="R97" i="1"/>
  <c r="X106" i="1"/>
  <c r="R106" i="1"/>
  <c r="X115" i="1"/>
  <c r="R115" i="1"/>
  <c r="X114" i="1"/>
  <c r="R114" i="1"/>
  <c r="X113" i="1"/>
  <c r="R113" i="1"/>
  <c r="X112" i="1"/>
  <c r="R112" i="1"/>
  <c r="X111" i="1"/>
  <c r="R111" i="1"/>
  <c r="X110" i="1"/>
  <c r="R110" i="1"/>
  <c r="X109" i="1"/>
  <c r="R109" i="1"/>
  <c r="X108" i="1"/>
  <c r="R108" i="1"/>
  <c r="X124" i="1"/>
  <c r="R124" i="1"/>
  <c r="X123" i="1"/>
  <c r="R123" i="1"/>
  <c r="X122" i="1"/>
  <c r="R122" i="1"/>
  <c r="X121" i="1"/>
  <c r="R121" i="1"/>
  <c r="X120" i="1"/>
  <c r="R120" i="1"/>
  <c r="X119" i="1"/>
  <c r="R119" i="1"/>
  <c r="X118" i="1"/>
  <c r="R118" i="1"/>
  <c r="X129" i="1"/>
  <c r="R129" i="1"/>
  <c r="X128" i="1"/>
  <c r="R128" i="1"/>
  <c r="X127" i="1"/>
  <c r="R127" i="1"/>
  <c r="X126" i="1"/>
  <c r="R126" i="1"/>
  <c r="X132" i="1"/>
  <c r="X133" i="1"/>
  <c r="X134" i="1"/>
  <c r="X135" i="1"/>
  <c r="X136" i="1"/>
  <c r="X137" i="1"/>
  <c r="X131" i="1"/>
  <c r="R132" i="1"/>
  <c r="R133" i="1"/>
  <c r="R134" i="1"/>
  <c r="R135" i="1"/>
  <c r="R136" i="1"/>
  <c r="R137" i="1"/>
  <c r="R131" i="1"/>
  <c r="M137" i="1"/>
  <c r="O137" i="1" s="1"/>
  <c r="P137" i="1" s="1"/>
  <c r="AF137" i="1" s="1"/>
  <c r="M136" i="1"/>
  <c r="S136" i="1" s="1"/>
  <c r="U136" i="1" s="1"/>
  <c r="M135" i="1"/>
  <c r="S135" i="1" s="1"/>
  <c r="U135" i="1" s="1"/>
  <c r="M134" i="1"/>
  <c r="O134" i="1" s="1"/>
  <c r="P134" i="1" s="1"/>
  <c r="AF134" i="1" s="1"/>
  <c r="M133" i="1"/>
  <c r="O133" i="1" s="1"/>
  <c r="P133" i="1" s="1"/>
  <c r="AF133" i="1" s="1"/>
  <c r="M132" i="1"/>
  <c r="S132" i="1" s="1"/>
  <c r="U132" i="1" s="1"/>
  <c r="M131" i="1"/>
  <c r="S131" i="1" s="1"/>
  <c r="U131" i="1" s="1"/>
  <c r="M129" i="1"/>
  <c r="O129" i="1" s="1"/>
  <c r="P129" i="1" s="1"/>
  <c r="AF129" i="1" s="1"/>
  <c r="O128" i="1"/>
  <c r="P128" i="1" s="1"/>
  <c r="AF128" i="1" s="1"/>
  <c r="M128" i="1"/>
  <c r="N128" i="1" s="1"/>
  <c r="M127" i="1"/>
  <c r="N127" i="1" s="1"/>
  <c r="M126" i="1"/>
  <c r="O126" i="1" s="1"/>
  <c r="P126" i="1" s="1"/>
  <c r="AF126" i="1" s="1"/>
  <c r="M124" i="1"/>
  <c r="M123" i="1"/>
  <c r="S123" i="1" s="1"/>
  <c r="M122" i="1"/>
  <c r="N122" i="1" s="1"/>
  <c r="M121" i="1"/>
  <c r="O121" i="1" s="1"/>
  <c r="P121" i="1" s="1"/>
  <c r="AF121" i="1" s="1"/>
  <c r="M120" i="1"/>
  <c r="O120" i="1" s="1"/>
  <c r="P120" i="1" s="1"/>
  <c r="AF120" i="1" s="1"/>
  <c r="M119" i="1"/>
  <c r="N119" i="1" s="1"/>
  <c r="M118" i="1"/>
  <c r="N118" i="1" s="1"/>
  <c r="M115" i="1"/>
  <c r="M114" i="1"/>
  <c r="N114" i="1" s="1"/>
  <c r="M113" i="1"/>
  <c r="N113" i="1" s="1"/>
  <c r="M112" i="1"/>
  <c r="M111" i="1"/>
  <c r="M110" i="1"/>
  <c r="S110" i="1" s="1"/>
  <c r="U110" i="1" s="1"/>
  <c r="M109" i="1"/>
  <c r="S109" i="1" s="1"/>
  <c r="U109" i="1" s="1"/>
  <c r="M108" i="1"/>
  <c r="M106" i="1"/>
  <c r="M104" i="1"/>
  <c r="M103" i="1"/>
  <c r="S103" i="1" s="1"/>
  <c r="U103" i="1" s="1"/>
  <c r="O102" i="1"/>
  <c r="P102" i="1" s="1"/>
  <c r="AF102" i="1" s="1"/>
  <c r="M102" i="1"/>
  <c r="M101" i="1"/>
  <c r="O101" i="1" s="1"/>
  <c r="P101" i="1" s="1"/>
  <c r="AF101" i="1" s="1"/>
  <c r="M100" i="1"/>
  <c r="M99" i="1"/>
  <c r="O99" i="1" s="1"/>
  <c r="P99" i="1" s="1"/>
  <c r="AF99" i="1" s="1"/>
  <c r="M98" i="1"/>
  <c r="M97" i="1"/>
  <c r="O97" i="1" s="1"/>
  <c r="P97" i="1" s="1"/>
  <c r="AF97" i="1" s="1"/>
  <c r="M95" i="1"/>
  <c r="M94" i="1"/>
  <c r="N94" i="1" s="1"/>
  <c r="M92" i="1"/>
  <c r="O92" i="1" s="1"/>
  <c r="P92" i="1" s="1"/>
  <c r="AF92" i="1" s="1"/>
  <c r="M91" i="1"/>
  <c r="S91" i="1" s="1"/>
  <c r="U91" i="1" s="1"/>
  <c r="M90" i="1"/>
  <c r="O90" i="1" s="1"/>
  <c r="P90" i="1" s="1"/>
  <c r="AF90" i="1" s="1"/>
  <c r="M89" i="1"/>
  <c r="M88" i="1"/>
  <c r="O88" i="1" s="1"/>
  <c r="P88" i="1" s="1"/>
  <c r="AF88" i="1" s="1"/>
  <c r="M87" i="1"/>
  <c r="S87" i="1" s="1"/>
  <c r="U87" i="1" s="1"/>
  <c r="O86" i="1"/>
  <c r="P86" i="1" s="1"/>
  <c r="AF86" i="1" s="1"/>
  <c r="M86" i="1"/>
  <c r="M85" i="1"/>
  <c r="M84" i="1"/>
  <c r="S84" i="1" s="1"/>
  <c r="M83" i="1"/>
  <c r="S83" i="1" s="1"/>
  <c r="M82" i="1"/>
  <c r="O82" i="1" s="1"/>
  <c r="P82" i="1" s="1"/>
  <c r="M80" i="1"/>
  <c r="S80" i="1" s="1"/>
  <c r="M78" i="1"/>
  <c r="S78" i="1" s="1"/>
  <c r="N77" i="1"/>
  <c r="M77" i="1"/>
  <c r="S77" i="1" s="1"/>
  <c r="M76" i="1"/>
  <c r="S76" i="1" s="1"/>
  <c r="U76" i="1" s="1"/>
  <c r="M74" i="1"/>
  <c r="O74" i="1" s="1"/>
  <c r="P74" i="1" s="1"/>
  <c r="AF74" i="1" s="1"/>
  <c r="M73" i="1"/>
  <c r="S73" i="1" s="1"/>
  <c r="M72" i="1"/>
  <c r="S72" i="1" s="1"/>
  <c r="M71" i="1"/>
  <c r="O71" i="1" s="1"/>
  <c r="P71" i="1" s="1"/>
  <c r="AF71" i="1" s="1"/>
  <c r="M70" i="1"/>
  <c r="N70" i="1" s="1"/>
  <c r="M69" i="1"/>
  <c r="M68" i="1"/>
  <c r="M65" i="1"/>
  <c r="M64" i="1"/>
  <c r="S64" i="1" s="1"/>
  <c r="U64" i="1" s="1"/>
  <c r="M63" i="1"/>
  <c r="S63" i="1" s="1"/>
  <c r="U63" i="1" s="1"/>
  <c r="M61" i="1"/>
  <c r="S61" i="1" s="1"/>
  <c r="M59" i="1"/>
  <c r="O59" i="1" s="1"/>
  <c r="P59" i="1" s="1"/>
  <c r="AF59" i="1" s="1"/>
  <c r="M57" i="1"/>
  <c r="M56" i="1"/>
  <c r="S56" i="1" s="1"/>
  <c r="U56" i="1" s="1"/>
  <c r="M55" i="1"/>
  <c r="O55" i="1" s="1"/>
  <c r="P55" i="1" s="1"/>
  <c r="AF55" i="1" s="1"/>
  <c r="M54" i="1"/>
  <c r="M53" i="1"/>
  <c r="M51" i="1"/>
  <c r="N51" i="1" s="1"/>
  <c r="M50" i="1"/>
  <c r="S50" i="1" s="1"/>
  <c r="M49" i="1"/>
  <c r="O49" i="1" s="1"/>
  <c r="P49" i="1" s="1"/>
  <c r="AF49" i="1" s="1"/>
  <c r="M48" i="1"/>
  <c r="M47" i="1"/>
  <c r="O47" i="1" s="1"/>
  <c r="P47" i="1" s="1"/>
  <c r="AF47" i="1" s="1"/>
  <c r="M46" i="1"/>
  <c r="S46" i="1" s="1"/>
  <c r="M43" i="1"/>
  <c r="O43" i="1" s="1"/>
  <c r="P43" i="1" s="1"/>
  <c r="AF43" i="1" s="1"/>
  <c r="M42" i="1"/>
  <c r="S42" i="1" s="1"/>
  <c r="M41" i="1"/>
  <c r="O41" i="1" s="1"/>
  <c r="P41" i="1" s="1"/>
  <c r="AF41" i="1" s="1"/>
  <c r="M40" i="1"/>
  <c r="M38" i="1"/>
  <c r="M37" i="1"/>
  <c r="S37" i="1" s="1"/>
  <c r="M36" i="1"/>
  <c r="O36" i="1" s="1"/>
  <c r="P36" i="1" s="1"/>
  <c r="AF36" i="1" s="1"/>
  <c r="M35" i="1"/>
  <c r="O35" i="1" s="1"/>
  <c r="P35" i="1" s="1"/>
  <c r="AF35" i="1" s="1"/>
  <c r="M34" i="1"/>
  <c r="M33" i="1"/>
  <c r="S33" i="1" s="1"/>
  <c r="U33" i="1" s="1"/>
  <c r="M31" i="1"/>
  <c r="M30" i="1"/>
  <c r="S30" i="1" s="1"/>
  <c r="U30" i="1" s="1"/>
  <c r="M29" i="1"/>
  <c r="S29" i="1" s="1"/>
  <c r="U29" i="1" s="1"/>
  <c r="M28" i="1"/>
  <c r="O28" i="1" s="1"/>
  <c r="P28" i="1" s="1"/>
  <c r="AF28" i="1" s="1"/>
  <c r="M27" i="1"/>
  <c r="M26" i="1"/>
  <c r="S26" i="1" s="1"/>
  <c r="U26" i="1" s="1"/>
  <c r="M25" i="1"/>
  <c r="S25" i="1" s="1"/>
  <c r="U25" i="1" s="1"/>
  <c r="M24" i="1"/>
  <c r="O24" i="1" s="1"/>
  <c r="P24" i="1" s="1"/>
  <c r="AF24" i="1" s="1"/>
  <c r="M21" i="1"/>
  <c r="M20" i="1"/>
  <c r="S20" i="1" s="1"/>
  <c r="U20" i="1" s="1"/>
  <c r="M19" i="1"/>
  <c r="M18" i="1"/>
  <c r="O18" i="1" s="1"/>
  <c r="P18" i="1" s="1"/>
  <c r="AF18" i="1" s="1"/>
  <c r="M16" i="1"/>
  <c r="M15" i="1"/>
  <c r="S15" i="1" s="1"/>
  <c r="U15" i="1" s="1"/>
  <c r="M14" i="1"/>
  <c r="N14" i="1" s="1"/>
  <c r="M13" i="1"/>
  <c r="M12" i="1"/>
  <c r="S12" i="1" s="1"/>
  <c r="M11" i="1"/>
  <c r="S11" i="1" s="1"/>
  <c r="U11" i="1" s="1"/>
  <c r="M10" i="1"/>
  <c r="N10" i="1" s="1"/>
  <c r="M9" i="1"/>
  <c r="M7" i="1"/>
  <c r="N7" i="1" s="1"/>
  <c r="M8" i="1"/>
  <c r="O8" i="1" s="1"/>
  <c r="U46" i="1" l="1"/>
  <c r="V46" i="1" s="1"/>
  <c r="U83" i="1"/>
  <c r="V83" i="1" s="1"/>
  <c r="O221" i="1"/>
  <c r="P221" i="1" s="1"/>
  <c r="O227" i="1"/>
  <c r="P227" i="1" s="1"/>
  <c r="AF227" i="1" s="1"/>
  <c r="O231" i="1"/>
  <c r="P231" i="1" s="1"/>
  <c r="AF231" i="1" s="1"/>
  <c r="O235" i="1"/>
  <c r="P235" i="1" s="1"/>
  <c r="AF235" i="1" s="1"/>
  <c r="O244" i="1"/>
  <c r="P244" i="1" s="1"/>
  <c r="AF244" i="1" s="1"/>
  <c r="O250" i="1"/>
  <c r="P250" i="1" s="1"/>
  <c r="AF250" i="1" s="1"/>
  <c r="O255" i="1"/>
  <c r="P255" i="1" s="1"/>
  <c r="O264" i="1"/>
  <c r="P264" i="1" s="1"/>
  <c r="O268" i="1"/>
  <c r="P268" i="1" s="1"/>
  <c r="AF268" i="1" s="1"/>
  <c r="O272" i="1"/>
  <c r="P272" i="1" s="1"/>
  <c r="AF272" i="1" s="1"/>
  <c r="O277" i="1"/>
  <c r="P277" i="1" s="1"/>
  <c r="AF277" i="1" s="1"/>
  <c r="O281" i="1"/>
  <c r="P281" i="1" s="1"/>
  <c r="AF281" i="1" s="1"/>
  <c r="O64" i="1"/>
  <c r="P64" i="1" s="1"/>
  <c r="AF64" i="1" s="1"/>
  <c r="AA78" i="1"/>
  <c r="U78" i="1"/>
  <c r="V84" i="1"/>
  <c r="U84" i="1"/>
  <c r="V140" i="1"/>
  <c r="U140" i="1"/>
  <c r="V149" i="1"/>
  <c r="U149" i="1"/>
  <c r="T153" i="1"/>
  <c r="U153" i="1"/>
  <c r="P220" i="1"/>
  <c r="AF220" i="1" s="1"/>
  <c r="O220" i="1"/>
  <c r="P226" i="1"/>
  <c r="AF226" i="1" s="1"/>
  <c r="O226" i="1"/>
  <c r="P230" i="1"/>
  <c r="AF230" i="1" s="1"/>
  <c r="O230" i="1"/>
  <c r="P238" i="1"/>
  <c r="AF238" i="1" s="1"/>
  <c r="O238" i="1"/>
  <c r="S243" i="1"/>
  <c r="O243" i="1"/>
  <c r="P247" i="1"/>
  <c r="AF247" i="1" s="1"/>
  <c r="O247" i="1"/>
  <c r="P248" i="1"/>
  <c r="AF248" i="1" s="1"/>
  <c r="O248" i="1"/>
  <c r="P254" i="1"/>
  <c r="AF254" i="1" s="1"/>
  <c r="O254" i="1"/>
  <c r="P258" i="1"/>
  <c r="AF258" i="1" s="1"/>
  <c r="O258" i="1"/>
  <c r="P263" i="1"/>
  <c r="AF263" i="1" s="1"/>
  <c r="O263" i="1"/>
  <c r="P267" i="1"/>
  <c r="AF267" i="1" s="1"/>
  <c r="O267" i="1"/>
  <c r="P271" i="1"/>
  <c r="AF271" i="1" s="1"/>
  <c r="O271" i="1"/>
  <c r="P276" i="1"/>
  <c r="AF276" i="1" s="1"/>
  <c r="O276" i="1"/>
  <c r="P280" i="1"/>
  <c r="AF280" i="1" s="1"/>
  <c r="O280" i="1"/>
  <c r="P286" i="1"/>
  <c r="AF286" i="1" s="1"/>
  <c r="O286" i="1"/>
  <c r="P290" i="1"/>
  <c r="AF290" i="1" s="1"/>
  <c r="O290" i="1"/>
  <c r="P295" i="1"/>
  <c r="AF295" i="1" s="1"/>
  <c r="O295" i="1"/>
  <c r="P300" i="1"/>
  <c r="AF300" i="1" s="1"/>
  <c r="O300" i="1"/>
  <c r="V50" i="1"/>
  <c r="U50" i="1"/>
  <c r="T61" i="1"/>
  <c r="U61" i="1"/>
  <c r="V141" i="1"/>
  <c r="U141" i="1"/>
  <c r="S240" i="1"/>
  <c r="U240" i="1" s="1"/>
  <c r="O240" i="1"/>
  <c r="P249" i="1"/>
  <c r="AF249" i="1" s="1"/>
  <c r="O249" i="1"/>
  <c r="P259" i="1"/>
  <c r="AF259" i="1" s="1"/>
  <c r="O259" i="1"/>
  <c r="P296" i="1"/>
  <c r="AF296" i="1" s="1"/>
  <c r="O296" i="1"/>
  <c r="AA42" i="1"/>
  <c r="U42" i="1"/>
  <c r="N63" i="1"/>
  <c r="T80" i="1"/>
  <c r="U80" i="1"/>
  <c r="N110" i="1"/>
  <c r="O113" i="1"/>
  <c r="P113" i="1" s="1"/>
  <c r="AF113" i="1" s="1"/>
  <c r="U123" i="1"/>
  <c r="V123" i="1" s="1"/>
  <c r="U152" i="1"/>
  <c r="V152" i="1" s="1"/>
  <c r="S215" i="1"/>
  <c r="P219" i="1"/>
  <c r="AF219" i="1" s="1"/>
  <c r="O219" i="1"/>
  <c r="P225" i="1"/>
  <c r="AF225" i="1" s="1"/>
  <c r="O225" i="1"/>
  <c r="P229" i="1"/>
  <c r="AF229" i="1" s="1"/>
  <c r="O229" i="1"/>
  <c r="P233" i="1"/>
  <c r="AF233" i="1" s="1"/>
  <c r="O233" i="1"/>
  <c r="P237" i="1"/>
  <c r="AF237" i="1" s="1"/>
  <c r="O237" i="1"/>
  <c r="S242" i="1"/>
  <c r="U242" i="1" s="1"/>
  <c r="V242" i="1" s="1"/>
  <c r="O242" i="1"/>
  <c r="P246" i="1"/>
  <c r="AF246" i="1" s="1"/>
  <c r="O246" i="1"/>
  <c r="N247" i="1"/>
  <c r="S249" i="1"/>
  <c r="P252" i="1"/>
  <c r="AF252" i="1" s="1"/>
  <c r="O252" i="1"/>
  <c r="P257" i="1"/>
  <c r="AF257" i="1" s="1"/>
  <c r="O257" i="1"/>
  <c r="P261" i="1"/>
  <c r="AF261" i="1" s="1"/>
  <c r="O261" i="1"/>
  <c r="P266" i="1"/>
  <c r="AF266" i="1" s="1"/>
  <c r="O266" i="1"/>
  <c r="P270" i="1"/>
  <c r="AF270" i="1" s="1"/>
  <c r="O270" i="1"/>
  <c r="P275" i="1"/>
  <c r="AF275" i="1" s="1"/>
  <c r="O275" i="1"/>
  <c r="P279" i="1"/>
  <c r="AF279" i="1" s="1"/>
  <c r="O279" i="1"/>
  <c r="P283" i="1"/>
  <c r="AF283" i="1" s="1"/>
  <c r="O283" i="1"/>
  <c r="P289" i="1"/>
  <c r="AF289" i="1" s="1"/>
  <c r="O289" i="1"/>
  <c r="P294" i="1"/>
  <c r="AF294" i="1" s="1"/>
  <c r="O294" i="1"/>
  <c r="P298" i="1"/>
  <c r="AF298" i="1" s="1"/>
  <c r="O298" i="1"/>
  <c r="AA73" i="1"/>
  <c r="AC73" i="1" s="1"/>
  <c r="U73" i="1"/>
  <c r="P287" i="1"/>
  <c r="AF287" i="1" s="1"/>
  <c r="O287" i="1"/>
  <c r="P292" i="1"/>
  <c r="AF292" i="1" s="1"/>
  <c r="O292" i="1"/>
  <c r="V12" i="1"/>
  <c r="U12" i="1"/>
  <c r="O63" i="1"/>
  <c r="P63" i="1" s="1"/>
  <c r="AF63" i="1" s="1"/>
  <c r="AA72" i="1"/>
  <c r="U72" i="1"/>
  <c r="U77" i="1"/>
  <c r="V77" i="1" s="1"/>
  <c r="S144" i="1"/>
  <c r="U144" i="1" s="1"/>
  <c r="N156" i="1"/>
  <c r="U157" i="1"/>
  <c r="V157" i="1" s="1"/>
  <c r="U165" i="1"/>
  <c r="V165" i="1" s="1"/>
  <c r="O222" i="1"/>
  <c r="P222" i="1" s="1"/>
  <c r="AF222" i="1" s="1"/>
  <c r="O228" i="1"/>
  <c r="P228" i="1" s="1"/>
  <c r="AF228" i="1" s="1"/>
  <c r="O232" i="1"/>
  <c r="P232" i="1" s="1"/>
  <c r="AF232" i="1" s="1"/>
  <c r="O241" i="1"/>
  <c r="P241" i="1" s="1"/>
  <c r="AF241" i="1" s="1"/>
  <c r="O245" i="1"/>
  <c r="P245" i="1" s="1"/>
  <c r="AF245" i="1" s="1"/>
  <c r="O251" i="1"/>
  <c r="P251" i="1" s="1"/>
  <c r="AF251" i="1" s="1"/>
  <c r="O256" i="1"/>
  <c r="P256" i="1" s="1"/>
  <c r="AF256" i="1" s="1"/>
  <c r="O260" i="1"/>
  <c r="P260" i="1" s="1"/>
  <c r="AF260" i="1" s="1"/>
  <c r="O265" i="1"/>
  <c r="P265" i="1" s="1"/>
  <c r="AF265" i="1" s="1"/>
  <c r="O269" i="1"/>
  <c r="P269" i="1" s="1"/>
  <c r="AF269" i="1" s="1"/>
  <c r="O273" i="1"/>
  <c r="P273" i="1" s="1"/>
  <c r="AF273" i="1" s="1"/>
  <c r="O278" i="1"/>
  <c r="P278" i="1" s="1"/>
  <c r="AF278" i="1" s="1"/>
  <c r="O282" i="1"/>
  <c r="P282" i="1" s="1"/>
  <c r="AF282" i="1" s="1"/>
  <c r="O288" i="1"/>
  <c r="P288" i="1" s="1"/>
  <c r="AF288" i="1" s="1"/>
  <c r="O293" i="1"/>
  <c r="P293" i="1" s="1"/>
  <c r="O297" i="1"/>
  <c r="P297" i="1" s="1"/>
  <c r="AF297" i="1" s="1"/>
  <c r="R302" i="1"/>
  <c r="T37" i="1"/>
  <c r="U37" i="1"/>
  <c r="V37" i="1" s="1"/>
  <c r="O236" i="1"/>
  <c r="P236" i="1" s="1"/>
  <c r="AF236" i="1" s="1"/>
  <c r="O234" i="1"/>
  <c r="P234" i="1" s="1"/>
  <c r="O50" i="1"/>
  <c r="P50" i="1" s="1"/>
  <c r="AF50" i="1" s="1"/>
  <c r="N123" i="1"/>
  <c r="O123" i="1"/>
  <c r="P123" i="1" s="1"/>
  <c r="AF123" i="1" s="1"/>
  <c r="O160" i="1"/>
  <c r="P160" i="1" s="1"/>
  <c r="AF160" i="1" s="1"/>
  <c r="S207" i="1"/>
  <c r="P243" i="1"/>
  <c r="AF243" i="1" s="1"/>
  <c r="S245" i="1"/>
  <c r="N251" i="1"/>
  <c r="O140" i="1"/>
  <c r="P140" i="1" s="1"/>
  <c r="AF140" i="1" s="1"/>
  <c r="O141" i="1"/>
  <c r="P141" i="1" s="1"/>
  <c r="AF141" i="1" s="1"/>
  <c r="N152" i="1"/>
  <c r="AA152" i="1"/>
  <c r="P242" i="1"/>
  <c r="AF242" i="1" s="1"/>
  <c r="N243" i="1"/>
  <c r="N300" i="1"/>
  <c r="N42" i="1"/>
  <c r="O91" i="1"/>
  <c r="P91" i="1" s="1"/>
  <c r="AF91" i="1" s="1"/>
  <c r="O103" i="1"/>
  <c r="P103" i="1" s="1"/>
  <c r="AF103" i="1" s="1"/>
  <c r="O127" i="1"/>
  <c r="P127" i="1" s="1"/>
  <c r="AF127" i="1" s="1"/>
  <c r="S147" i="1"/>
  <c r="O152" i="1"/>
  <c r="P152" i="1" s="1"/>
  <c r="AF152" i="1" s="1"/>
  <c r="N56" i="1"/>
  <c r="N64" i="1"/>
  <c r="O72" i="1"/>
  <c r="P72" i="1" s="1"/>
  <c r="AF72" i="1" s="1"/>
  <c r="O165" i="1"/>
  <c r="P165" i="1" s="1"/>
  <c r="AF165" i="1" s="1"/>
  <c r="S211" i="1"/>
  <c r="L302" i="1"/>
  <c r="S97" i="1"/>
  <c r="AA149" i="1"/>
  <c r="AC149" i="1" s="1"/>
  <c r="AD149" i="1" s="1"/>
  <c r="N25" i="1"/>
  <c r="N26" i="1"/>
  <c r="N29" i="1"/>
  <c r="N30" i="1"/>
  <c r="N46" i="1"/>
  <c r="O56" i="1"/>
  <c r="P56" i="1" s="1"/>
  <c r="AF56" i="1" s="1"/>
  <c r="N87" i="1"/>
  <c r="N99" i="1"/>
  <c r="O109" i="1"/>
  <c r="P109" i="1" s="1"/>
  <c r="AF109" i="1" s="1"/>
  <c r="O110" i="1"/>
  <c r="P110" i="1" s="1"/>
  <c r="AF110" i="1" s="1"/>
  <c r="O122" i="1"/>
  <c r="P122" i="1" s="1"/>
  <c r="AF122" i="1" s="1"/>
  <c r="S127" i="1"/>
  <c r="U127" i="1" s="1"/>
  <c r="S128" i="1"/>
  <c r="U128" i="1" s="1"/>
  <c r="S122" i="1"/>
  <c r="S114" i="1"/>
  <c r="S99" i="1"/>
  <c r="U99" i="1" s="1"/>
  <c r="V99" i="1" s="1"/>
  <c r="S10" i="1"/>
  <c r="S148" i="1"/>
  <c r="O149" i="1"/>
  <c r="P149" i="1" s="1"/>
  <c r="AF149" i="1" s="1"/>
  <c r="N157" i="1"/>
  <c r="N164" i="1"/>
  <c r="S208" i="1"/>
  <c r="N210" i="1"/>
  <c r="S212" i="1"/>
  <c r="N214" i="1"/>
  <c r="S216" i="1"/>
  <c r="P240" i="1"/>
  <c r="AF240" i="1" s="1"/>
  <c r="S247" i="1"/>
  <c r="O25" i="1"/>
  <c r="P25" i="1" s="1"/>
  <c r="AF25" i="1" s="1"/>
  <c r="O26" i="1"/>
  <c r="P26" i="1" s="1"/>
  <c r="AF26" i="1" s="1"/>
  <c r="O29" i="1"/>
  <c r="P29" i="1" s="1"/>
  <c r="AF29" i="1" s="1"/>
  <c r="O30" i="1"/>
  <c r="P30" i="1" s="1"/>
  <c r="AF30" i="1" s="1"/>
  <c r="O46" i="1"/>
  <c r="P46" i="1" s="1"/>
  <c r="O87" i="1"/>
  <c r="P87" i="1" s="1"/>
  <c r="AF87" i="1" s="1"/>
  <c r="O119" i="1"/>
  <c r="P119" i="1" s="1"/>
  <c r="AF119" i="1" s="1"/>
  <c r="S119" i="1"/>
  <c r="S7" i="1"/>
  <c r="S139" i="1"/>
  <c r="N140" i="1"/>
  <c r="O153" i="1"/>
  <c r="P153" i="1" s="1"/>
  <c r="AF153" i="1" s="1"/>
  <c r="O157" i="1"/>
  <c r="P157" i="1" s="1"/>
  <c r="AF157" i="1" s="1"/>
  <c r="S248" i="1"/>
  <c r="S300" i="1"/>
  <c r="N37" i="1"/>
  <c r="N76" i="1"/>
  <c r="N83" i="1"/>
  <c r="N103" i="1"/>
  <c r="O118" i="1"/>
  <c r="P118" i="1" s="1"/>
  <c r="AF118" i="1" s="1"/>
  <c r="S118" i="1"/>
  <c r="S71" i="1"/>
  <c r="AA141" i="1"/>
  <c r="S210" i="1"/>
  <c r="S214" i="1"/>
  <c r="V26" i="1"/>
  <c r="AA26" i="1"/>
  <c r="T26" i="1"/>
  <c r="AF82" i="1"/>
  <c r="AA109" i="1"/>
  <c r="V109" i="1"/>
  <c r="AA63" i="1"/>
  <c r="V63" i="1"/>
  <c r="V64" i="1"/>
  <c r="T64" i="1"/>
  <c r="AA64" i="1"/>
  <c r="AC64" i="1" s="1"/>
  <c r="V20" i="1"/>
  <c r="AA20" i="1"/>
  <c r="AC20" i="1" s="1"/>
  <c r="T20" i="1"/>
  <c r="V103" i="1"/>
  <c r="T103" i="1"/>
  <c r="AA103" i="1"/>
  <c r="AC103" i="1" s="1"/>
  <c r="V30" i="1"/>
  <c r="AA30" i="1"/>
  <c r="T30" i="1"/>
  <c r="V11" i="1"/>
  <c r="T11" i="1"/>
  <c r="AA11" i="1"/>
  <c r="AC11" i="1" s="1"/>
  <c r="V15" i="1"/>
  <c r="T15" i="1"/>
  <c r="AA15" i="1"/>
  <c r="AC15" i="1" s="1"/>
  <c r="V110" i="1"/>
  <c r="T110" i="1"/>
  <c r="AA110" i="1"/>
  <c r="AC110" i="1" s="1"/>
  <c r="O34" i="1"/>
  <c r="P34" i="1" s="1"/>
  <c r="AF34" i="1" s="1"/>
  <c r="S34" i="1"/>
  <c r="AA34" i="1" s="1"/>
  <c r="AF46" i="1"/>
  <c r="O69" i="1"/>
  <c r="P69" i="1" s="1"/>
  <c r="AF69" i="1" s="1"/>
  <c r="S69" i="1"/>
  <c r="U69" i="1" s="1"/>
  <c r="N98" i="1"/>
  <c r="S98" i="1"/>
  <c r="U98" i="1" s="1"/>
  <c r="T99" i="1"/>
  <c r="S94" i="1"/>
  <c r="U94" i="1" s="1"/>
  <c r="AA10" i="1"/>
  <c r="S161" i="1"/>
  <c r="AA161" i="1" s="1"/>
  <c r="O161" i="1"/>
  <c r="P161" i="1" s="1"/>
  <c r="AF161" i="1" s="1"/>
  <c r="N161" i="1"/>
  <c r="AA240" i="1"/>
  <c r="V240" i="1"/>
  <c r="T240" i="1"/>
  <c r="N11" i="1"/>
  <c r="O14" i="1"/>
  <c r="P14" i="1" s="1"/>
  <c r="AF14" i="1" s="1"/>
  <c r="N16" i="1"/>
  <c r="S16" i="1"/>
  <c r="N19" i="1"/>
  <c r="S19" i="1"/>
  <c r="U19" i="1" s="1"/>
  <c r="O21" i="1"/>
  <c r="P21" i="1" s="1"/>
  <c r="AF21" i="1" s="1"/>
  <c r="S21" i="1"/>
  <c r="N33" i="1"/>
  <c r="O37" i="1"/>
  <c r="P37" i="1" s="1"/>
  <c r="AF37" i="1" s="1"/>
  <c r="O42" i="1"/>
  <c r="P42" i="1" s="1"/>
  <c r="AF42" i="1" s="1"/>
  <c r="T50" i="1"/>
  <c r="AA50" i="1"/>
  <c r="AC50" i="1" s="1"/>
  <c r="O54" i="1"/>
  <c r="P54" i="1" s="1"/>
  <c r="AF54" i="1" s="1"/>
  <c r="S54" i="1"/>
  <c r="N68" i="1"/>
  <c r="S68" i="1"/>
  <c r="N69" i="1"/>
  <c r="O76" i="1"/>
  <c r="P76" i="1" s="1"/>
  <c r="O83" i="1"/>
  <c r="P83" i="1" s="1"/>
  <c r="AF83" i="1" s="1"/>
  <c r="O85" i="1"/>
  <c r="P85" i="1" s="1"/>
  <c r="AF85" i="1" s="1"/>
  <c r="S85" i="1"/>
  <c r="T91" i="1"/>
  <c r="AA91" i="1"/>
  <c r="AC91" i="1" s="1"/>
  <c r="O98" i="1"/>
  <c r="P98" i="1" s="1"/>
  <c r="O106" i="1"/>
  <c r="P106" i="1" s="1"/>
  <c r="S106" i="1"/>
  <c r="O111" i="1"/>
  <c r="P111" i="1" s="1"/>
  <c r="AF111" i="1" s="1"/>
  <c r="S111" i="1"/>
  <c r="N124" i="1"/>
  <c r="S124" i="1"/>
  <c r="N131" i="1"/>
  <c r="N132" i="1"/>
  <c r="N135" i="1"/>
  <c r="N136" i="1"/>
  <c r="V127" i="1"/>
  <c r="V128" i="1"/>
  <c r="S129" i="1"/>
  <c r="T119" i="1"/>
  <c r="S121" i="1"/>
  <c r="T123" i="1"/>
  <c r="S113" i="1"/>
  <c r="U113" i="1" s="1"/>
  <c r="S88" i="1"/>
  <c r="S92" i="1"/>
  <c r="S70" i="1"/>
  <c r="T140" i="1"/>
  <c r="AA33" i="1"/>
  <c r="V33" i="1"/>
  <c r="N36" i="1"/>
  <c r="S36" i="1"/>
  <c r="U36" i="1" s="1"/>
  <c r="N41" i="1"/>
  <c r="S41" i="1"/>
  <c r="U41" i="1" s="1"/>
  <c r="O48" i="1"/>
  <c r="P48" i="1" s="1"/>
  <c r="AF48" i="1" s="1"/>
  <c r="S48" i="1"/>
  <c r="N82" i="1"/>
  <c r="S82" i="1"/>
  <c r="U82" i="1" s="1"/>
  <c r="O89" i="1"/>
  <c r="P89" i="1" s="1"/>
  <c r="AF89" i="1" s="1"/>
  <c r="S89" i="1"/>
  <c r="O115" i="1"/>
  <c r="P115" i="1" s="1"/>
  <c r="AF115" i="1" s="1"/>
  <c r="S115" i="1"/>
  <c r="S126" i="1"/>
  <c r="AA123" i="1"/>
  <c r="AC123" i="1" s="1"/>
  <c r="T97" i="1"/>
  <c r="S28" i="1"/>
  <c r="U28" i="1" s="1"/>
  <c r="P8" i="1"/>
  <c r="AF8" i="1" s="1"/>
  <c r="S8" i="1"/>
  <c r="O10" i="1"/>
  <c r="P10" i="1" s="1"/>
  <c r="AF10" i="1" s="1"/>
  <c r="O11" i="1"/>
  <c r="P11" i="1" s="1"/>
  <c r="AF11" i="1" s="1"/>
  <c r="O13" i="1"/>
  <c r="P13" i="1" s="1"/>
  <c r="AF13" i="1" s="1"/>
  <c r="S13" i="1"/>
  <c r="V25" i="1"/>
  <c r="T25" i="1"/>
  <c r="AA25" i="1"/>
  <c r="AC25" i="1" s="1"/>
  <c r="N27" i="1"/>
  <c r="S27" i="1"/>
  <c r="AA27" i="1" s="1"/>
  <c r="V29" i="1"/>
  <c r="T29" i="1"/>
  <c r="AA29" i="1"/>
  <c r="AC29" i="1" s="1"/>
  <c r="N31" i="1"/>
  <c r="S31" i="1"/>
  <c r="T31" i="1" s="1"/>
  <c r="O33" i="1"/>
  <c r="P33" i="1" s="1"/>
  <c r="O40" i="1"/>
  <c r="P40" i="1" s="1"/>
  <c r="S40" i="1"/>
  <c r="U40" i="1" s="1"/>
  <c r="T46" i="1"/>
  <c r="AA46" i="1"/>
  <c r="AC46" i="1" s="1"/>
  <c r="N49" i="1"/>
  <c r="S49" i="1"/>
  <c r="U49" i="1" s="1"/>
  <c r="N50" i="1"/>
  <c r="V56" i="1"/>
  <c r="T56" i="1"/>
  <c r="AA56" i="1"/>
  <c r="AC56" i="1" s="1"/>
  <c r="O57" i="1"/>
  <c r="P57" i="1" s="1"/>
  <c r="AF57" i="1" s="1"/>
  <c r="S57" i="1"/>
  <c r="P58" i="1"/>
  <c r="N65" i="1"/>
  <c r="S65" i="1"/>
  <c r="O68" i="1"/>
  <c r="P68" i="1" s="1"/>
  <c r="N72" i="1"/>
  <c r="N73" i="1"/>
  <c r="T87" i="1"/>
  <c r="AA87" i="1"/>
  <c r="AC87" i="1" s="1"/>
  <c r="N90" i="1"/>
  <c r="S90" i="1"/>
  <c r="U90" i="1" s="1"/>
  <c r="N91" i="1"/>
  <c r="N104" i="1"/>
  <c r="S104" i="1"/>
  <c r="N109" i="1"/>
  <c r="P125" i="1"/>
  <c r="O131" i="1"/>
  <c r="P131" i="1" s="1"/>
  <c r="O132" i="1"/>
  <c r="P132" i="1" s="1"/>
  <c r="AF132" i="1" s="1"/>
  <c r="O135" i="1"/>
  <c r="P135" i="1" s="1"/>
  <c r="AF135" i="1" s="1"/>
  <c r="O136" i="1"/>
  <c r="P136" i="1" s="1"/>
  <c r="AF136" i="1" s="1"/>
  <c r="S120" i="1"/>
  <c r="S101" i="1"/>
  <c r="U101" i="1" s="1"/>
  <c r="V87" i="1"/>
  <c r="V91" i="1"/>
  <c r="T73" i="1"/>
  <c r="S74" i="1"/>
  <c r="T33" i="1"/>
  <c r="S24" i="1"/>
  <c r="U24" i="1" s="1"/>
  <c r="S18" i="1"/>
  <c r="U18" i="1" s="1"/>
  <c r="AA7" i="1"/>
  <c r="O9" i="1"/>
  <c r="P9" i="1" s="1"/>
  <c r="AF9" i="1" s="1"/>
  <c r="S9" i="1"/>
  <c r="AA37" i="1"/>
  <c r="AC37" i="1" s="1"/>
  <c r="N38" i="1"/>
  <c r="S38" i="1"/>
  <c r="O53" i="1"/>
  <c r="P53" i="1" s="1"/>
  <c r="S53" i="1"/>
  <c r="N55" i="1"/>
  <c r="S55" i="1"/>
  <c r="AA76" i="1"/>
  <c r="V76" i="1"/>
  <c r="T77" i="1"/>
  <c r="AA77" i="1"/>
  <c r="AC77" i="1" s="1"/>
  <c r="T83" i="1"/>
  <c r="AA83" i="1"/>
  <c r="N86" i="1"/>
  <c r="S86" i="1"/>
  <c r="U86" i="1" s="1"/>
  <c r="O95" i="1"/>
  <c r="P95" i="1" s="1"/>
  <c r="AF95" i="1" s="1"/>
  <c r="S95" i="1"/>
  <c r="N100" i="1"/>
  <c r="S100" i="1"/>
  <c r="N102" i="1"/>
  <c r="S102" i="1"/>
  <c r="U102" i="1" s="1"/>
  <c r="O108" i="1"/>
  <c r="P108" i="1" s="1"/>
  <c r="AF108" i="1" s="1"/>
  <c r="S108" i="1"/>
  <c r="O112" i="1"/>
  <c r="P112" i="1" s="1"/>
  <c r="AF112" i="1" s="1"/>
  <c r="S112" i="1"/>
  <c r="V72" i="1"/>
  <c r="V73" i="1"/>
  <c r="S59" i="1"/>
  <c r="S47" i="1"/>
  <c r="S51" i="1"/>
  <c r="T51" i="1" s="1"/>
  <c r="S43" i="1"/>
  <c r="S35" i="1"/>
  <c r="AA35" i="1" s="1"/>
  <c r="S14" i="1"/>
  <c r="S145" i="1"/>
  <c r="O145" i="1"/>
  <c r="P145" i="1" s="1"/>
  <c r="AF145" i="1" s="1"/>
  <c r="AF139" i="1"/>
  <c r="V144" i="1"/>
  <c r="AA144" i="1"/>
  <c r="AB144" i="1" s="1"/>
  <c r="N139" i="1"/>
  <c r="N144" i="1"/>
  <c r="N148" i="1"/>
  <c r="O155" i="1"/>
  <c r="P155" i="1" s="1"/>
  <c r="AF155" i="1" s="1"/>
  <c r="S155" i="1"/>
  <c r="N155" i="1"/>
  <c r="V156" i="1"/>
  <c r="T156" i="1"/>
  <c r="V153" i="1"/>
  <c r="S160" i="1"/>
  <c r="O164" i="1"/>
  <c r="P164" i="1" s="1"/>
  <c r="AF164" i="1" s="1"/>
  <c r="T165" i="1"/>
  <c r="T242" i="1"/>
  <c r="N147" i="1"/>
  <c r="N207" i="1"/>
  <c r="S209" i="1"/>
  <c r="U209" i="1" s="1"/>
  <c r="N211" i="1"/>
  <c r="S213" i="1"/>
  <c r="N215" i="1"/>
  <c r="N240" i="1"/>
  <c r="N242" i="1"/>
  <c r="S246" i="1"/>
  <c r="U246" i="1" s="1"/>
  <c r="N248" i="1"/>
  <c r="S250" i="1"/>
  <c r="P299" i="1"/>
  <c r="P206" i="1"/>
  <c r="S241" i="1"/>
  <c r="U241" i="1" s="1"/>
  <c r="AA243" i="1"/>
  <c r="AC243" i="1" s="1"/>
  <c r="N301" i="1"/>
  <c r="N209" i="1"/>
  <c r="N213" i="1"/>
  <c r="N217" i="1"/>
  <c r="N241" i="1"/>
  <c r="N244" i="1"/>
  <c r="S244" i="1"/>
  <c r="U244" i="1" s="1"/>
  <c r="N246" i="1"/>
  <c r="N250" i="1"/>
  <c r="N208" i="1"/>
  <c r="N212" i="1"/>
  <c r="N216" i="1"/>
  <c r="N245" i="1"/>
  <c r="N249" i="1"/>
  <c r="S301" i="1"/>
  <c r="U301" i="1" s="1"/>
  <c r="N292" i="1"/>
  <c r="S292" i="1"/>
  <c r="U292" i="1" s="1"/>
  <c r="N293" i="1"/>
  <c r="S293" i="1"/>
  <c r="U293" i="1" s="1"/>
  <c r="N294" i="1"/>
  <c r="S294" i="1"/>
  <c r="U294" i="1" s="1"/>
  <c r="N295" i="1"/>
  <c r="S295" i="1"/>
  <c r="U295" i="1" s="1"/>
  <c r="N296" i="1"/>
  <c r="S296" i="1"/>
  <c r="U296" i="1" s="1"/>
  <c r="N297" i="1"/>
  <c r="S297" i="1"/>
  <c r="U297" i="1" s="1"/>
  <c r="N298" i="1"/>
  <c r="S298" i="1"/>
  <c r="U298" i="1" s="1"/>
  <c r="N286" i="1"/>
  <c r="S286" i="1"/>
  <c r="U286" i="1" s="1"/>
  <c r="N287" i="1"/>
  <c r="S287" i="1"/>
  <c r="U287" i="1" s="1"/>
  <c r="N288" i="1"/>
  <c r="S288" i="1"/>
  <c r="U288" i="1" s="1"/>
  <c r="N289" i="1"/>
  <c r="S289" i="1"/>
  <c r="U289" i="1" s="1"/>
  <c r="N290" i="1"/>
  <c r="S290" i="1"/>
  <c r="U290" i="1" s="1"/>
  <c r="N275" i="1"/>
  <c r="S275" i="1"/>
  <c r="U275" i="1" s="1"/>
  <c r="N276" i="1"/>
  <c r="S276" i="1"/>
  <c r="U276" i="1" s="1"/>
  <c r="N277" i="1"/>
  <c r="S277" i="1"/>
  <c r="U277" i="1" s="1"/>
  <c r="N278" i="1"/>
  <c r="S278" i="1"/>
  <c r="U278" i="1" s="1"/>
  <c r="N279" i="1"/>
  <c r="S279" i="1"/>
  <c r="U279" i="1" s="1"/>
  <c r="N280" i="1"/>
  <c r="S280" i="1"/>
  <c r="U280" i="1" s="1"/>
  <c r="N281" i="1"/>
  <c r="S281" i="1"/>
  <c r="U281" i="1" s="1"/>
  <c r="N282" i="1"/>
  <c r="S282" i="1"/>
  <c r="U282" i="1" s="1"/>
  <c r="N283" i="1"/>
  <c r="S283" i="1"/>
  <c r="U283" i="1" s="1"/>
  <c r="N263" i="1"/>
  <c r="S263" i="1"/>
  <c r="U263" i="1" s="1"/>
  <c r="N264" i="1"/>
  <c r="S264" i="1"/>
  <c r="U264" i="1" s="1"/>
  <c r="N265" i="1"/>
  <c r="S265" i="1"/>
  <c r="U265" i="1" s="1"/>
  <c r="N266" i="1"/>
  <c r="S266" i="1"/>
  <c r="U266" i="1" s="1"/>
  <c r="N267" i="1"/>
  <c r="S267" i="1"/>
  <c r="U267" i="1" s="1"/>
  <c r="N268" i="1"/>
  <c r="S268" i="1"/>
  <c r="U268" i="1" s="1"/>
  <c r="N269" i="1"/>
  <c r="S269" i="1"/>
  <c r="U269" i="1" s="1"/>
  <c r="N270" i="1"/>
  <c r="S270" i="1"/>
  <c r="U270" i="1" s="1"/>
  <c r="N271" i="1"/>
  <c r="S271" i="1"/>
  <c r="U271" i="1" s="1"/>
  <c r="N272" i="1"/>
  <c r="S272" i="1"/>
  <c r="U272" i="1" s="1"/>
  <c r="N273" i="1"/>
  <c r="S273" i="1"/>
  <c r="U273" i="1" s="1"/>
  <c r="N254" i="1"/>
  <c r="S254" i="1"/>
  <c r="U254" i="1" s="1"/>
  <c r="N255" i="1"/>
  <c r="S255" i="1"/>
  <c r="U255" i="1" s="1"/>
  <c r="N256" i="1"/>
  <c r="S256" i="1"/>
  <c r="U256" i="1" s="1"/>
  <c r="N257" i="1"/>
  <c r="S257" i="1"/>
  <c r="U257" i="1" s="1"/>
  <c r="N258" i="1"/>
  <c r="S258" i="1"/>
  <c r="U258" i="1" s="1"/>
  <c r="N259" i="1"/>
  <c r="S259" i="1"/>
  <c r="U259" i="1" s="1"/>
  <c r="N260" i="1"/>
  <c r="S260" i="1"/>
  <c r="U260" i="1" s="1"/>
  <c r="N261" i="1"/>
  <c r="S261" i="1"/>
  <c r="U261" i="1" s="1"/>
  <c r="S251" i="1"/>
  <c r="U251" i="1" s="1"/>
  <c r="N252" i="1"/>
  <c r="S252" i="1"/>
  <c r="U252" i="1" s="1"/>
  <c r="T245" i="1"/>
  <c r="T247" i="1"/>
  <c r="T249" i="1"/>
  <c r="N225" i="1"/>
  <c r="S225" i="1"/>
  <c r="U225" i="1" s="1"/>
  <c r="N226" i="1"/>
  <c r="S226" i="1"/>
  <c r="U226" i="1" s="1"/>
  <c r="N227" i="1"/>
  <c r="S227" i="1"/>
  <c r="U227" i="1" s="1"/>
  <c r="N228" i="1"/>
  <c r="S228" i="1"/>
  <c r="U228" i="1" s="1"/>
  <c r="N229" i="1"/>
  <c r="S229" i="1"/>
  <c r="U229" i="1" s="1"/>
  <c r="N230" i="1"/>
  <c r="S230" i="1"/>
  <c r="U230" i="1" s="1"/>
  <c r="N231" i="1"/>
  <c r="S231" i="1"/>
  <c r="U231" i="1" s="1"/>
  <c r="N232" i="1"/>
  <c r="S232" i="1"/>
  <c r="U232" i="1" s="1"/>
  <c r="N233" i="1"/>
  <c r="S233" i="1"/>
  <c r="U233" i="1" s="1"/>
  <c r="N234" i="1"/>
  <c r="S234" i="1"/>
  <c r="U234" i="1" s="1"/>
  <c r="N235" i="1"/>
  <c r="S235" i="1"/>
  <c r="U235" i="1" s="1"/>
  <c r="N236" i="1"/>
  <c r="S236" i="1"/>
  <c r="U236" i="1" s="1"/>
  <c r="N237" i="1"/>
  <c r="S237" i="1"/>
  <c r="U237" i="1" s="1"/>
  <c r="N238" i="1"/>
  <c r="S238" i="1"/>
  <c r="U238" i="1" s="1"/>
  <c r="N219" i="1"/>
  <c r="S219" i="1"/>
  <c r="U219" i="1" s="1"/>
  <c r="N220" i="1"/>
  <c r="S220" i="1"/>
  <c r="U220" i="1" s="1"/>
  <c r="N221" i="1"/>
  <c r="S221" i="1"/>
  <c r="U221" i="1" s="1"/>
  <c r="N222" i="1"/>
  <c r="S222" i="1"/>
  <c r="U222" i="1" s="1"/>
  <c r="S217" i="1"/>
  <c r="U217" i="1" s="1"/>
  <c r="T211" i="1"/>
  <c r="T214" i="1"/>
  <c r="T215" i="1"/>
  <c r="O195" i="1"/>
  <c r="P195" i="1" s="1"/>
  <c r="AF195" i="1" s="1"/>
  <c r="S195" i="1"/>
  <c r="U195" i="1" s="1"/>
  <c r="N195" i="1"/>
  <c r="O199" i="1"/>
  <c r="P199" i="1" s="1"/>
  <c r="AF199" i="1" s="1"/>
  <c r="S199" i="1"/>
  <c r="U199" i="1" s="1"/>
  <c r="N199" i="1"/>
  <c r="O194" i="1"/>
  <c r="P194" i="1" s="1"/>
  <c r="AF194" i="1" s="1"/>
  <c r="S194" i="1"/>
  <c r="U194" i="1" s="1"/>
  <c r="N194" i="1"/>
  <c r="S186" i="1"/>
  <c r="U186" i="1" s="1"/>
  <c r="N186" i="1"/>
  <c r="S187" i="1"/>
  <c r="U187" i="1" s="1"/>
  <c r="N187" i="1"/>
  <c r="S188" i="1"/>
  <c r="U188" i="1" s="1"/>
  <c r="N188" i="1"/>
  <c r="O189" i="1"/>
  <c r="P189" i="1" s="1"/>
  <c r="AF189" i="1" s="1"/>
  <c r="S189" i="1"/>
  <c r="U189" i="1" s="1"/>
  <c r="N189" i="1"/>
  <c r="O193" i="1"/>
  <c r="P193" i="1" s="1"/>
  <c r="AF193" i="1" s="1"/>
  <c r="S193" i="1"/>
  <c r="U193" i="1" s="1"/>
  <c r="N193" i="1"/>
  <c r="O197" i="1"/>
  <c r="P197" i="1" s="1"/>
  <c r="AF197" i="1" s="1"/>
  <c r="S197" i="1"/>
  <c r="U197" i="1" s="1"/>
  <c r="N197" i="1"/>
  <c r="O201" i="1"/>
  <c r="P201" i="1" s="1"/>
  <c r="AF201" i="1" s="1"/>
  <c r="S201" i="1"/>
  <c r="U201" i="1" s="1"/>
  <c r="N201" i="1"/>
  <c r="O191" i="1"/>
  <c r="P191" i="1" s="1"/>
  <c r="AF191" i="1" s="1"/>
  <c r="S191" i="1"/>
  <c r="U191" i="1" s="1"/>
  <c r="N191" i="1"/>
  <c r="O203" i="1"/>
  <c r="P203" i="1" s="1"/>
  <c r="AF203" i="1" s="1"/>
  <c r="S203" i="1"/>
  <c r="U203" i="1" s="1"/>
  <c r="N203" i="1"/>
  <c r="O190" i="1"/>
  <c r="P190" i="1" s="1"/>
  <c r="AF190" i="1" s="1"/>
  <c r="S190" i="1"/>
  <c r="U190" i="1" s="1"/>
  <c r="N190" i="1"/>
  <c r="O198" i="1"/>
  <c r="P198" i="1" s="1"/>
  <c r="AF198" i="1" s="1"/>
  <c r="S198" i="1"/>
  <c r="U198" i="1" s="1"/>
  <c r="N198" i="1"/>
  <c r="O202" i="1"/>
  <c r="P202" i="1" s="1"/>
  <c r="AF202" i="1" s="1"/>
  <c r="S202" i="1"/>
  <c r="U202" i="1" s="1"/>
  <c r="N202" i="1"/>
  <c r="O186" i="1"/>
  <c r="P186" i="1" s="1"/>
  <c r="O187" i="1"/>
  <c r="P187" i="1" s="1"/>
  <c r="AF187" i="1" s="1"/>
  <c r="O188" i="1"/>
  <c r="P188" i="1" s="1"/>
  <c r="AF188" i="1" s="1"/>
  <c r="O192" i="1"/>
  <c r="P192" i="1" s="1"/>
  <c r="AF192" i="1" s="1"/>
  <c r="S192" i="1"/>
  <c r="U192" i="1" s="1"/>
  <c r="N192" i="1"/>
  <c r="O196" i="1"/>
  <c r="P196" i="1" s="1"/>
  <c r="AF196" i="1" s="1"/>
  <c r="S196" i="1"/>
  <c r="U196" i="1" s="1"/>
  <c r="N196" i="1"/>
  <c r="O200" i="1"/>
  <c r="P200" i="1" s="1"/>
  <c r="AF200" i="1" s="1"/>
  <c r="S200" i="1"/>
  <c r="U200" i="1" s="1"/>
  <c r="N200" i="1"/>
  <c r="N204" i="1"/>
  <c r="S204" i="1"/>
  <c r="U204" i="1" s="1"/>
  <c r="N205" i="1"/>
  <c r="S205" i="1"/>
  <c r="U205" i="1" s="1"/>
  <c r="V167" i="1"/>
  <c r="AA167" i="1"/>
  <c r="AC167" i="1" s="1"/>
  <c r="T167" i="1"/>
  <c r="O174" i="1"/>
  <c r="P174" i="1" s="1"/>
  <c r="AF174" i="1" s="1"/>
  <c r="S174" i="1"/>
  <c r="U174" i="1" s="1"/>
  <c r="N174" i="1"/>
  <c r="O182" i="1"/>
  <c r="P182" i="1" s="1"/>
  <c r="AF182" i="1" s="1"/>
  <c r="S182" i="1"/>
  <c r="U182" i="1" s="1"/>
  <c r="N182" i="1"/>
  <c r="N167" i="1"/>
  <c r="O169" i="1"/>
  <c r="P169" i="1" s="1"/>
  <c r="AF169" i="1" s="1"/>
  <c r="S169" i="1"/>
  <c r="U169" i="1" s="1"/>
  <c r="N169" i="1"/>
  <c r="O167" i="1"/>
  <c r="P167" i="1" s="1"/>
  <c r="O172" i="1"/>
  <c r="P172" i="1" s="1"/>
  <c r="AF172" i="1" s="1"/>
  <c r="S172" i="1"/>
  <c r="U172" i="1" s="1"/>
  <c r="N172" i="1"/>
  <c r="O176" i="1"/>
  <c r="P176" i="1" s="1"/>
  <c r="AF176" i="1" s="1"/>
  <c r="S176" i="1"/>
  <c r="U176" i="1" s="1"/>
  <c r="N176" i="1"/>
  <c r="O180" i="1"/>
  <c r="P180" i="1" s="1"/>
  <c r="AF180" i="1" s="1"/>
  <c r="S180" i="1"/>
  <c r="U180" i="1" s="1"/>
  <c r="N180" i="1"/>
  <c r="O184" i="1"/>
  <c r="P184" i="1" s="1"/>
  <c r="AF184" i="1" s="1"/>
  <c r="S184" i="1"/>
  <c r="U184" i="1" s="1"/>
  <c r="N184" i="1"/>
  <c r="S168" i="1"/>
  <c r="U168" i="1" s="1"/>
  <c r="O170" i="1"/>
  <c r="P170" i="1" s="1"/>
  <c r="AF170" i="1" s="1"/>
  <c r="S170" i="1"/>
  <c r="U170" i="1" s="1"/>
  <c r="N170" i="1"/>
  <c r="O178" i="1"/>
  <c r="P178" i="1" s="1"/>
  <c r="AF178" i="1" s="1"/>
  <c r="S178" i="1"/>
  <c r="U178" i="1" s="1"/>
  <c r="N178" i="1"/>
  <c r="N168" i="1"/>
  <c r="O173" i="1"/>
  <c r="P173" i="1" s="1"/>
  <c r="AF173" i="1" s="1"/>
  <c r="S173" i="1"/>
  <c r="U173" i="1" s="1"/>
  <c r="N173" i="1"/>
  <c r="O177" i="1"/>
  <c r="P177" i="1" s="1"/>
  <c r="AF177" i="1" s="1"/>
  <c r="S177" i="1"/>
  <c r="U177" i="1" s="1"/>
  <c r="N177" i="1"/>
  <c r="O181" i="1"/>
  <c r="P181" i="1" s="1"/>
  <c r="AF181" i="1" s="1"/>
  <c r="S181" i="1"/>
  <c r="U181" i="1" s="1"/>
  <c r="N181" i="1"/>
  <c r="O171" i="1"/>
  <c r="P171" i="1" s="1"/>
  <c r="AF171" i="1" s="1"/>
  <c r="S171" i="1"/>
  <c r="U171" i="1" s="1"/>
  <c r="N171" i="1"/>
  <c r="O175" i="1"/>
  <c r="P175" i="1" s="1"/>
  <c r="AF175" i="1" s="1"/>
  <c r="S175" i="1"/>
  <c r="U175" i="1" s="1"/>
  <c r="N175" i="1"/>
  <c r="O179" i="1"/>
  <c r="P179" i="1" s="1"/>
  <c r="AF179" i="1" s="1"/>
  <c r="S179" i="1"/>
  <c r="U179" i="1" s="1"/>
  <c r="N179" i="1"/>
  <c r="O183" i="1"/>
  <c r="P183" i="1" s="1"/>
  <c r="AF183" i="1" s="1"/>
  <c r="S183" i="1"/>
  <c r="U183" i="1" s="1"/>
  <c r="N183" i="1"/>
  <c r="N163" i="1"/>
  <c r="O163" i="1"/>
  <c r="P163" i="1" s="1"/>
  <c r="AF163" i="1" s="1"/>
  <c r="S163" i="1"/>
  <c r="U163" i="1" s="1"/>
  <c r="T141" i="1"/>
  <c r="AB141" i="1"/>
  <c r="N143" i="1"/>
  <c r="O146" i="1"/>
  <c r="P146" i="1" s="1"/>
  <c r="AF146" i="1" s="1"/>
  <c r="S146" i="1"/>
  <c r="U146" i="1" s="1"/>
  <c r="N146" i="1"/>
  <c r="T149" i="1"/>
  <c r="N151" i="1"/>
  <c r="O154" i="1"/>
  <c r="P154" i="1" s="1"/>
  <c r="AF154" i="1" s="1"/>
  <c r="S154" i="1"/>
  <c r="U154" i="1" s="1"/>
  <c r="N154" i="1"/>
  <c r="T155" i="1"/>
  <c r="AA157" i="1"/>
  <c r="AA140" i="1"/>
  <c r="T144" i="1"/>
  <c r="T152" i="1"/>
  <c r="AA153" i="1"/>
  <c r="AA156" i="1"/>
  <c r="T157" i="1"/>
  <c r="AA164" i="1"/>
  <c r="T164" i="1"/>
  <c r="V164" i="1"/>
  <c r="O158" i="1"/>
  <c r="P158" i="1" s="1"/>
  <c r="AF158" i="1" s="1"/>
  <c r="S158" i="1"/>
  <c r="U158" i="1" s="1"/>
  <c r="N158" i="1"/>
  <c r="O142" i="1"/>
  <c r="P142" i="1" s="1"/>
  <c r="AF142" i="1" s="1"/>
  <c r="S142" i="1"/>
  <c r="U142" i="1" s="1"/>
  <c r="N142" i="1"/>
  <c r="S143" i="1"/>
  <c r="U143" i="1" s="1"/>
  <c r="O150" i="1"/>
  <c r="P150" i="1" s="1"/>
  <c r="AF150" i="1" s="1"/>
  <c r="S150" i="1"/>
  <c r="U150" i="1" s="1"/>
  <c r="N150" i="1"/>
  <c r="S151" i="1"/>
  <c r="U151" i="1" s="1"/>
  <c r="O159" i="1"/>
  <c r="P159" i="1" s="1"/>
  <c r="AF159" i="1" s="1"/>
  <c r="S159" i="1"/>
  <c r="U159" i="1" s="1"/>
  <c r="N159" i="1"/>
  <c r="AA165" i="1"/>
  <c r="N162" i="1"/>
  <c r="S162" i="1"/>
  <c r="U162" i="1" s="1"/>
  <c r="N141" i="1"/>
  <c r="N145" i="1"/>
  <c r="N149" i="1"/>
  <c r="N153" i="1"/>
  <c r="N165" i="1"/>
  <c r="AA8" i="1"/>
  <c r="T12" i="1"/>
  <c r="AA12" i="1"/>
  <c r="AA16" i="1"/>
  <c r="T10" i="1"/>
  <c r="AB20" i="1"/>
  <c r="T21" i="1"/>
  <c r="AA21" i="1"/>
  <c r="AB42" i="1"/>
  <c r="T42" i="1"/>
  <c r="V42" i="1"/>
  <c r="T43" i="1"/>
  <c r="T48" i="1"/>
  <c r="AA57" i="1"/>
  <c r="T59" i="1"/>
  <c r="AA61" i="1"/>
  <c r="V61" i="1"/>
  <c r="V60" i="1" s="1"/>
  <c r="AA65" i="1"/>
  <c r="T63" i="1"/>
  <c r="AB72" i="1"/>
  <c r="AA70" i="1"/>
  <c r="T72" i="1"/>
  <c r="AB78" i="1"/>
  <c r="AB77" i="1"/>
  <c r="T78" i="1"/>
  <c r="V78" i="1"/>
  <c r="T76" i="1"/>
  <c r="AA80" i="1"/>
  <c r="V80" i="1"/>
  <c r="V79" i="1" s="1"/>
  <c r="T84" i="1"/>
  <c r="AA84" i="1"/>
  <c r="AB87" i="1"/>
  <c r="AA85" i="1"/>
  <c r="T89" i="1"/>
  <c r="AA95" i="1"/>
  <c r="AB103" i="1"/>
  <c r="AB110" i="1"/>
  <c r="AA108" i="1"/>
  <c r="T109" i="1"/>
  <c r="T120" i="1"/>
  <c r="AA120" i="1"/>
  <c r="T124" i="1"/>
  <c r="AA121" i="1"/>
  <c r="T118" i="1"/>
  <c r="T126" i="1"/>
  <c r="AA126" i="1"/>
  <c r="T131" i="1"/>
  <c r="AA131" i="1"/>
  <c r="V131" i="1"/>
  <c r="AA132" i="1"/>
  <c r="V132" i="1"/>
  <c r="T132" i="1"/>
  <c r="T135" i="1"/>
  <c r="AA135" i="1"/>
  <c r="V135" i="1"/>
  <c r="AA136" i="1"/>
  <c r="V136" i="1"/>
  <c r="T136" i="1"/>
  <c r="S133" i="1"/>
  <c r="U133" i="1" s="1"/>
  <c r="S137" i="1"/>
  <c r="U137" i="1" s="1"/>
  <c r="N133" i="1"/>
  <c r="S134" i="1"/>
  <c r="U134" i="1" s="1"/>
  <c r="N137" i="1"/>
  <c r="N134" i="1"/>
  <c r="N129" i="1"/>
  <c r="N126" i="1"/>
  <c r="O124" i="1"/>
  <c r="P124" i="1" s="1"/>
  <c r="AF124" i="1" s="1"/>
  <c r="N120" i="1"/>
  <c r="N121" i="1"/>
  <c r="N111" i="1"/>
  <c r="O114" i="1"/>
  <c r="P114" i="1" s="1"/>
  <c r="N115" i="1"/>
  <c r="N108" i="1"/>
  <c r="N112" i="1"/>
  <c r="N106" i="1"/>
  <c r="O100" i="1"/>
  <c r="P100" i="1" s="1"/>
  <c r="AF100" i="1" s="1"/>
  <c r="N101" i="1"/>
  <c r="O104" i="1"/>
  <c r="P104" i="1" s="1"/>
  <c r="AF104" i="1" s="1"/>
  <c r="N97" i="1"/>
  <c r="O94" i="1"/>
  <c r="P94" i="1" s="1"/>
  <c r="N95" i="1"/>
  <c r="N92" i="1"/>
  <c r="N89" i="1"/>
  <c r="O84" i="1"/>
  <c r="P84" i="1" s="1"/>
  <c r="AF84" i="1" s="1"/>
  <c r="N84" i="1"/>
  <c r="N88" i="1"/>
  <c r="N85" i="1"/>
  <c r="N80" i="1"/>
  <c r="O80" i="1"/>
  <c r="P80" i="1" s="1"/>
  <c r="O77" i="1"/>
  <c r="P77" i="1" s="1"/>
  <c r="AF77" i="1" s="1"/>
  <c r="N78" i="1"/>
  <c r="O78" i="1"/>
  <c r="P78" i="1" s="1"/>
  <c r="AF78" i="1" s="1"/>
  <c r="O73" i="1"/>
  <c r="P73" i="1" s="1"/>
  <c r="AF73" i="1" s="1"/>
  <c r="N74" i="1"/>
  <c r="O70" i="1"/>
  <c r="P70" i="1" s="1"/>
  <c r="AF70" i="1" s="1"/>
  <c r="N71" i="1"/>
  <c r="O65" i="1"/>
  <c r="P65" i="1" s="1"/>
  <c r="AF65" i="1" s="1"/>
  <c r="N61" i="1"/>
  <c r="O61" i="1"/>
  <c r="P61" i="1" s="1"/>
  <c r="N59" i="1"/>
  <c r="N53" i="1"/>
  <c r="N57" i="1"/>
  <c r="N54" i="1"/>
  <c r="O51" i="1"/>
  <c r="P51" i="1" s="1"/>
  <c r="AF51" i="1" s="1"/>
  <c r="N47" i="1"/>
  <c r="N48" i="1"/>
  <c r="N43" i="1"/>
  <c r="N40" i="1"/>
  <c r="N34" i="1"/>
  <c r="N35" i="1"/>
  <c r="O38" i="1"/>
  <c r="P38" i="1" s="1"/>
  <c r="AF38" i="1" s="1"/>
  <c r="N24" i="1"/>
  <c r="O27" i="1"/>
  <c r="P27" i="1" s="1"/>
  <c r="AF27" i="1" s="1"/>
  <c r="N28" i="1"/>
  <c r="O31" i="1"/>
  <c r="P31" i="1" s="1"/>
  <c r="AF31" i="1" s="1"/>
  <c r="N20" i="1"/>
  <c r="N15" i="1"/>
  <c r="O19" i="1"/>
  <c r="P19" i="1" s="1"/>
  <c r="O20" i="1"/>
  <c r="P20" i="1" s="1"/>
  <c r="AF20" i="1" s="1"/>
  <c r="O7" i="1"/>
  <c r="P7" i="1" s="1"/>
  <c r="O15" i="1"/>
  <c r="P15" i="1" s="1"/>
  <c r="AF15" i="1" s="1"/>
  <c r="N21" i="1"/>
  <c r="N18" i="1"/>
  <c r="N12" i="1"/>
  <c r="N9" i="1"/>
  <c r="O12" i="1"/>
  <c r="P12" i="1" s="1"/>
  <c r="AF12" i="1" s="1"/>
  <c r="N13" i="1"/>
  <c r="O16" i="1"/>
  <c r="P16" i="1" s="1"/>
  <c r="AF16" i="1" s="1"/>
  <c r="N8" i="1"/>
  <c r="AF221" i="1" l="1"/>
  <c r="P218" i="1"/>
  <c r="AF218" i="1" s="1"/>
  <c r="AI27" i="1"/>
  <c r="AC27" i="1"/>
  <c r="AI161" i="1"/>
  <c r="AC161" i="1"/>
  <c r="AF293" i="1"/>
  <c r="P291" i="1"/>
  <c r="AF264" i="1"/>
  <c r="P262" i="1"/>
  <c r="AI34" i="1"/>
  <c r="AC34" i="1"/>
  <c r="AF255" i="1"/>
  <c r="P253" i="1"/>
  <c r="AI57" i="1"/>
  <c r="AC57" i="1"/>
  <c r="AA210" i="1"/>
  <c r="U210" i="1"/>
  <c r="V210" i="1" s="1"/>
  <c r="AA212" i="1"/>
  <c r="U212" i="1"/>
  <c r="V212" i="1" s="1"/>
  <c r="AA207" i="1"/>
  <c r="U207" i="1"/>
  <c r="V207" i="1" s="1"/>
  <c r="U243" i="1"/>
  <c r="V243" i="1" s="1"/>
  <c r="AI135" i="1"/>
  <c r="AK135" i="1" s="1"/>
  <c r="AC135" i="1"/>
  <c r="AI132" i="1"/>
  <c r="AK132" i="1" s="1"/>
  <c r="AC132" i="1"/>
  <c r="AD132" i="1" s="1"/>
  <c r="AI121" i="1"/>
  <c r="AK121" i="1" s="1"/>
  <c r="AC121" i="1"/>
  <c r="AI85" i="1"/>
  <c r="AC85" i="1"/>
  <c r="AI61" i="1"/>
  <c r="AC61" i="1"/>
  <c r="AB56" i="1"/>
  <c r="AI8" i="1"/>
  <c r="AC8" i="1"/>
  <c r="AI165" i="1"/>
  <c r="AC165" i="1"/>
  <c r="T210" i="1"/>
  <c r="P285" i="1"/>
  <c r="T250" i="1"/>
  <c r="U250" i="1"/>
  <c r="T213" i="1"/>
  <c r="U213" i="1"/>
  <c r="U155" i="1"/>
  <c r="V155" i="1" s="1"/>
  <c r="T14" i="1"/>
  <c r="U14" i="1"/>
  <c r="V47" i="1"/>
  <c r="U47" i="1"/>
  <c r="V112" i="1"/>
  <c r="U112" i="1"/>
  <c r="T95" i="1"/>
  <c r="U95" i="1"/>
  <c r="AB83" i="1"/>
  <c r="AC83" i="1"/>
  <c r="U53" i="1"/>
  <c r="V53" i="1" s="1"/>
  <c r="AA99" i="1"/>
  <c r="U104" i="1"/>
  <c r="V104" i="1" s="1"/>
  <c r="U13" i="1"/>
  <c r="V13" i="1" s="1"/>
  <c r="T8" i="1"/>
  <c r="U8" i="1"/>
  <c r="V8" i="1" s="1"/>
  <c r="U126" i="1"/>
  <c r="V126" i="1" s="1"/>
  <c r="V125" i="1" s="1"/>
  <c r="U70" i="1"/>
  <c r="V70" i="1" s="1"/>
  <c r="U124" i="1"/>
  <c r="V124" i="1" s="1"/>
  <c r="AC240" i="1"/>
  <c r="AD240" i="1" s="1"/>
  <c r="AB26" i="1"/>
  <c r="AC26" i="1"/>
  <c r="AD26" i="1" s="1"/>
  <c r="AI141" i="1"/>
  <c r="AC141" i="1"/>
  <c r="AD141" i="1" s="1"/>
  <c r="AA300" i="1"/>
  <c r="U300" i="1"/>
  <c r="V300" i="1" s="1"/>
  <c r="T114" i="1"/>
  <c r="U114" i="1"/>
  <c r="V114" i="1" s="1"/>
  <c r="U97" i="1"/>
  <c r="V97" i="1" s="1"/>
  <c r="U147" i="1"/>
  <c r="V147" i="1" s="1"/>
  <c r="AI152" i="1"/>
  <c r="AC152" i="1"/>
  <c r="AD152" i="1" s="1"/>
  <c r="AI164" i="1"/>
  <c r="AK164" i="1" s="1"/>
  <c r="AC164" i="1"/>
  <c r="AI157" i="1"/>
  <c r="AC157" i="1"/>
  <c r="AA145" i="1"/>
  <c r="U145" i="1"/>
  <c r="U74" i="1"/>
  <c r="V74" i="1" s="1"/>
  <c r="U89" i="1"/>
  <c r="V89" i="1" s="1"/>
  <c r="U54" i="1"/>
  <c r="V54" i="1" s="1"/>
  <c r="T34" i="1"/>
  <c r="U34" i="1"/>
  <c r="V34" i="1" s="1"/>
  <c r="U119" i="1"/>
  <c r="V119" i="1" s="1"/>
  <c r="V117" i="1" s="1"/>
  <c r="AI126" i="1"/>
  <c r="AK126" i="1" s="1"/>
  <c r="AC126" i="1"/>
  <c r="AI108" i="1"/>
  <c r="AK108" i="1" s="1"/>
  <c r="AC108" i="1"/>
  <c r="AI95" i="1"/>
  <c r="AC95" i="1"/>
  <c r="AB91" i="1"/>
  <c r="AB73" i="1"/>
  <c r="AI65" i="1"/>
  <c r="AC65" i="1"/>
  <c r="AI16" i="1"/>
  <c r="AK16" i="1" s="1"/>
  <c r="AC16" i="1"/>
  <c r="AI156" i="1"/>
  <c r="AK156" i="1" s="1"/>
  <c r="AC156" i="1"/>
  <c r="AI140" i="1"/>
  <c r="AK140" i="1" s="1"/>
  <c r="AC140" i="1"/>
  <c r="AB149" i="1"/>
  <c r="T207" i="1"/>
  <c r="T243" i="1"/>
  <c r="P274" i="1"/>
  <c r="AI149" i="1"/>
  <c r="U59" i="1"/>
  <c r="V59" i="1" s="1"/>
  <c r="V58" i="1" s="1"/>
  <c r="AI76" i="1"/>
  <c r="AK76" i="1" s="1"/>
  <c r="AC76" i="1"/>
  <c r="U9" i="1"/>
  <c r="V9" i="1" s="1"/>
  <c r="V120" i="1"/>
  <c r="U120" i="1"/>
  <c r="U57" i="1"/>
  <c r="V57" i="1" s="1"/>
  <c r="T115" i="1"/>
  <c r="U115" i="1"/>
  <c r="V115" i="1" s="1"/>
  <c r="U92" i="1"/>
  <c r="V92" i="1" s="1"/>
  <c r="T129" i="1"/>
  <c r="U129" i="1"/>
  <c r="V129" i="1" s="1"/>
  <c r="U85" i="1"/>
  <c r="V85" i="1" s="1"/>
  <c r="AI73" i="1"/>
  <c r="AK73" i="1" s="1"/>
  <c r="AL73" i="1" s="1"/>
  <c r="T68" i="1"/>
  <c r="U68" i="1"/>
  <c r="AI10" i="1"/>
  <c r="AK10" i="1" s="1"/>
  <c r="AC10" i="1"/>
  <c r="AA119" i="1"/>
  <c r="AI109" i="1"/>
  <c r="AK109" i="1" s="1"/>
  <c r="AC109" i="1"/>
  <c r="V71" i="1"/>
  <c r="U71" i="1"/>
  <c r="AA248" i="1"/>
  <c r="U248" i="1"/>
  <c r="AA139" i="1"/>
  <c r="U139" i="1"/>
  <c r="V139" i="1" s="1"/>
  <c r="AA216" i="1"/>
  <c r="U216" i="1"/>
  <c r="V216" i="1" s="1"/>
  <c r="AA208" i="1"/>
  <c r="U208" i="1"/>
  <c r="V208" i="1" s="1"/>
  <c r="U148" i="1"/>
  <c r="V148" i="1" s="1"/>
  <c r="AA122" i="1"/>
  <c r="AB122" i="1" s="1"/>
  <c r="U122" i="1"/>
  <c r="V122" i="1" s="1"/>
  <c r="AA245" i="1"/>
  <c r="U245" i="1"/>
  <c r="V245" i="1" s="1"/>
  <c r="AI42" i="1"/>
  <c r="AC42" i="1"/>
  <c r="AI78" i="1"/>
  <c r="AC78" i="1"/>
  <c r="AI84" i="1"/>
  <c r="AC84" i="1"/>
  <c r="AI21" i="1"/>
  <c r="AC21" i="1"/>
  <c r="AA160" i="1"/>
  <c r="U160" i="1"/>
  <c r="AI144" i="1"/>
  <c r="AK144" i="1" s="1"/>
  <c r="AC144" i="1"/>
  <c r="AD144" i="1" s="1"/>
  <c r="AA51" i="1"/>
  <c r="U51" i="1"/>
  <c r="V51" i="1" s="1"/>
  <c r="U27" i="1"/>
  <c r="V27" i="1" s="1"/>
  <c r="V48" i="1"/>
  <c r="U48" i="1"/>
  <c r="U161" i="1"/>
  <c r="V161" i="1" s="1"/>
  <c r="AA247" i="1"/>
  <c r="U247" i="1"/>
  <c r="V247" i="1" s="1"/>
  <c r="AI136" i="1"/>
  <c r="AK136" i="1" s="1"/>
  <c r="AC136" i="1"/>
  <c r="AI131" i="1"/>
  <c r="AK131" i="1" s="1"/>
  <c r="AC131" i="1"/>
  <c r="AI120" i="1"/>
  <c r="AC120" i="1"/>
  <c r="T113" i="1"/>
  <c r="AA89" i="1"/>
  <c r="AI80" i="1"/>
  <c r="AC80" i="1"/>
  <c r="AI70" i="1"/>
  <c r="AC70" i="1"/>
  <c r="AB64" i="1"/>
  <c r="AA54" i="1"/>
  <c r="AA48" i="1"/>
  <c r="T36" i="1"/>
  <c r="T27" i="1"/>
  <c r="AI12" i="1"/>
  <c r="AC12" i="1"/>
  <c r="AD12" i="1" s="1"/>
  <c r="AI153" i="1"/>
  <c r="AC153" i="1"/>
  <c r="T161" i="1"/>
  <c r="T212" i="1"/>
  <c r="AA242" i="1"/>
  <c r="AC242" i="1" s="1"/>
  <c r="U43" i="1"/>
  <c r="V43" i="1" s="1"/>
  <c r="V108" i="1"/>
  <c r="U108" i="1"/>
  <c r="U100" i="1"/>
  <c r="V100" i="1" s="1"/>
  <c r="T55" i="1"/>
  <c r="U55" i="1"/>
  <c r="V65" i="1"/>
  <c r="U65" i="1"/>
  <c r="V88" i="1"/>
  <c r="U88" i="1"/>
  <c r="V121" i="1"/>
  <c r="U121" i="1"/>
  <c r="AA111" i="1"/>
  <c r="U111" i="1"/>
  <c r="V21" i="1"/>
  <c r="U21" i="1"/>
  <c r="T16" i="1"/>
  <c r="U16" i="1"/>
  <c r="V16" i="1" s="1"/>
  <c r="AA214" i="1"/>
  <c r="U214" i="1"/>
  <c r="V214" i="1" s="1"/>
  <c r="AA118" i="1"/>
  <c r="U118" i="1"/>
  <c r="V118" i="1" s="1"/>
  <c r="T7" i="1"/>
  <c r="U7" i="1"/>
  <c r="V7" i="1" s="1"/>
  <c r="V10" i="1"/>
  <c r="U10" i="1"/>
  <c r="AA211" i="1"/>
  <c r="U211" i="1"/>
  <c r="V211" i="1" s="1"/>
  <c r="AI72" i="1"/>
  <c r="AC72" i="1"/>
  <c r="AA249" i="1"/>
  <c r="U249" i="1"/>
  <c r="V249" i="1" s="1"/>
  <c r="AA215" i="1"/>
  <c r="U215" i="1"/>
  <c r="V215" i="1" s="1"/>
  <c r="AI63" i="1"/>
  <c r="AK63" i="1" s="1"/>
  <c r="AC63" i="1"/>
  <c r="U106" i="1"/>
  <c r="V106" i="1" s="1"/>
  <c r="V105" i="1" s="1"/>
  <c r="T106" i="1"/>
  <c r="AA38" i="1"/>
  <c r="U38" i="1"/>
  <c r="U35" i="1"/>
  <c r="V35" i="1" s="1"/>
  <c r="AI35" i="1"/>
  <c r="AK35" i="1" s="1"/>
  <c r="AL35" i="1" s="1"/>
  <c r="AC35" i="1"/>
  <c r="AB33" i="1"/>
  <c r="AC33" i="1"/>
  <c r="U31" i="1"/>
  <c r="V31" i="1" s="1"/>
  <c r="AB30" i="1"/>
  <c r="AC30" i="1"/>
  <c r="AD30" i="1" s="1"/>
  <c r="AF234" i="1"/>
  <c r="P224" i="1"/>
  <c r="T121" i="1"/>
  <c r="AA112" i="1"/>
  <c r="AA88" i="1"/>
  <c r="T65" i="1"/>
  <c r="AA47" i="1"/>
  <c r="AA155" i="1"/>
  <c r="T147" i="1"/>
  <c r="AA97" i="1"/>
  <c r="AC97" i="1" s="1"/>
  <c r="T112" i="1"/>
  <c r="T88" i="1"/>
  <c r="V75" i="1"/>
  <c r="T74" i="1"/>
  <c r="T53" i="1"/>
  <c r="T47" i="1"/>
  <c r="AA147" i="1"/>
  <c r="AJ95" i="1"/>
  <c r="AB300" i="1"/>
  <c r="AA114" i="1"/>
  <c r="T111" i="1"/>
  <c r="V111" i="1"/>
  <c r="V95" i="1"/>
  <c r="AA31" i="1"/>
  <c r="AB31" i="1" s="1"/>
  <c r="AB152" i="1"/>
  <c r="T300" i="1"/>
  <c r="P239" i="1"/>
  <c r="AB10" i="1"/>
  <c r="T13" i="1"/>
  <c r="T122" i="1"/>
  <c r="T108" i="1"/>
  <c r="AB109" i="1"/>
  <c r="AA100" i="1"/>
  <c r="T85" i="1"/>
  <c r="AB38" i="1"/>
  <c r="AJ141" i="1"/>
  <c r="AB216" i="1"/>
  <c r="AI240" i="1"/>
  <c r="AK240" i="1" s="1"/>
  <c r="V248" i="1"/>
  <c r="T148" i="1"/>
  <c r="AA128" i="1"/>
  <c r="AC128" i="1" s="1"/>
  <c r="T128" i="1"/>
  <c r="V38" i="1"/>
  <c r="T38" i="1"/>
  <c r="AA9" i="1"/>
  <c r="AA148" i="1"/>
  <c r="T160" i="1"/>
  <c r="T139" i="1"/>
  <c r="T208" i="1"/>
  <c r="AI216" i="1"/>
  <c r="AK216" i="1" s="1"/>
  <c r="AB208" i="1"/>
  <c r="AB240" i="1"/>
  <c r="AB248" i="1"/>
  <c r="AA127" i="1"/>
  <c r="AC127" i="1" s="1"/>
  <c r="T127" i="1"/>
  <c r="AA115" i="1"/>
  <c r="AA104" i="1"/>
  <c r="T100" i="1"/>
  <c r="AA92" i="1"/>
  <c r="AA71" i="1"/>
  <c r="AA129" i="1"/>
  <c r="T104" i="1"/>
  <c r="T92" i="1"/>
  <c r="T71" i="1"/>
  <c r="AA43" i="1"/>
  <c r="AA13" i="1"/>
  <c r="T9" i="1"/>
  <c r="T216" i="1"/>
  <c r="T248" i="1"/>
  <c r="AC7" i="1"/>
  <c r="AI7" i="1"/>
  <c r="AD87" i="1"/>
  <c r="AI87" i="1"/>
  <c r="AK87" i="1" s="1"/>
  <c r="AB46" i="1"/>
  <c r="AI46" i="1"/>
  <c r="AK46" i="1" s="1"/>
  <c r="AI64" i="1"/>
  <c r="AK64" i="1" s="1"/>
  <c r="AL63" i="1"/>
  <c r="AJ63" i="1"/>
  <c r="AF94" i="1"/>
  <c r="P93" i="1"/>
  <c r="AF167" i="1"/>
  <c r="P166" i="1"/>
  <c r="V241" i="1"/>
  <c r="T241" i="1"/>
  <c r="AA241" i="1"/>
  <c r="AC241" i="1" s="1"/>
  <c r="AA246" i="1"/>
  <c r="AC246" i="1" s="1"/>
  <c r="V246" i="1"/>
  <c r="AA209" i="1"/>
  <c r="AC209" i="1" s="1"/>
  <c r="V209" i="1"/>
  <c r="AL76" i="1"/>
  <c r="V101" i="1"/>
  <c r="AA101" i="1"/>
  <c r="AC101" i="1" s="1"/>
  <c r="T101" i="1"/>
  <c r="AF68" i="1"/>
  <c r="P67" i="1"/>
  <c r="P32" i="1"/>
  <c r="AF33" i="1"/>
  <c r="AD25" i="1"/>
  <c r="AI25" i="1"/>
  <c r="AK25" i="1" s="1"/>
  <c r="AB25" i="1"/>
  <c r="AI97" i="1"/>
  <c r="AK97" i="1" s="1"/>
  <c r="AI123" i="1"/>
  <c r="AK123" i="1" s="1"/>
  <c r="T82" i="1"/>
  <c r="AA82" i="1"/>
  <c r="AC82" i="1" s="1"/>
  <c r="V82" i="1"/>
  <c r="AA41" i="1"/>
  <c r="AC41" i="1" s="1"/>
  <c r="V41" i="1"/>
  <c r="T41" i="1"/>
  <c r="P75" i="1"/>
  <c r="AF76" i="1"/>
  <c r="AJ10" i="1"/>
  <c r="AL10" i="1"/>
  <c r="AI119" i="1"/>
  <c r="AK119" i="1" s="1"/>
  <c r="AI15" i="1"/>
  <c r="AK15" i="1" s="1"/>
  <c r="P17" i="1"/>
  <c r="AF19" i="1"/>
  <c r="P107" i="1"/>
  <c r="AF114" i="1"/>
  <c r="AL121" i="1"/>
  <c r="AJ121" i="1"/>
  <c r="AB123" i="1"/>
  <c r="AB76" i="1"/>
  <c r="AB63" i="1"/>
  <c r="AA59" i="1"/>
  <c r="T54" i="1"/>
  <c r="AA53" i="1"/>
  <c r="AL156" i="1"/>
  <c r="AJ156" i="1"/>
  <c r="V160" i="1"/>
  <c r="AJ12" i="1"/>
  <c r="AJ27" i="1"/>
  <c r="AF186" i="1"/>
  <c r="P185" i="1"/>
  <c r="T246" i="1"/>
  <c r="T244" i="1"/>
  <c r="AA244" i="1"/>
  <c r="AC244" i="1" s="1"/>
  <c r="V244" i="1"/>
  <c r="AA250" i="1"/>
  <c r="AC250" i="1" s="1"/>
  <c r="V250" i="1"/>
  <c r="AA213" i="1"/>
  <c r="AC213" i="1" s="1"/>
  <c r="V213" i="1"/>
  <c r="AL144" i="1"/>
  <c r="AJ144" i="1"/>
  <c r="T86" i="1"/>
  <c r="AA86" i="1"/>
  <c r="AC86" i="1" s="1"/>
  <c r="V86" i="1"/>
  <c r="AI77" i="1"/>
  <c r="AK77" i="1" s="1"/>
  <c r="P62" i="1"/>
  <c r="AF53" i="1"/>
  <c r="P52" i="1"/>
  <c r="AB37" i="1"/>
  <c r="AI37" i="1"/>
  <c r="AK37" i="1" s="1"/>
  <c r="V18" i="1"/>
  <c r="AA18" i="1"/>
  <c r="AC18" i="1" s="1"/>
  <c r="T18" i="1"/>
  <c r="AI99" i="1"/>
  <c r="AK99" i="1" s="1"/>
  <c r="P117" i="1"/>
  <c r="V28" i="1"/>
  <c r="AA28" i="1"/>
  <c r="AC28" i="1" s="1"/>
  <c r="T28" i="1"/>
  <c r="P105" i="1"/>
  <c r="AF106" i="1"/>
  <c r="AJ73" i="1"/>
  <c r="V19" i="1"/>
  <c r="T19" i="1"/>
  <c r="AA19" i="1"/>
  <c r="AC19" i="1" s="1"/>
  <c r="V94" i="1"/>
  <c r="V93" i="1" s="1"/>
  <c r="T94" i="1"/>
  <c r="AA94" i="1"/>
  <c r="AC94" i="1" s="1"/>
  <c r="T98" i="1"/>
  <c r="AA98" i="1"/>
  <c r="AC98" i="1" s="1"/>
  <c r="V98" i="1"/>
  <c r="AI110" i="1"/>
  <c r="AK110" i="1" s="1"/>
  <c r="AD103" i="1"/>
  <c r="AI103" i="1"/>
  <c r="AK103" i="1" s="1"/>
  <c r="AI20" i="1"/>
  <c r="AK20" i="1" s="1"/>
  <c r="P60" i="1"/>
  <c r="AF61" i="1"/>
  <c r="AL136" i="1"/>
  <c r="AJ136" i="1"/>
  <c r="AJ16" i="1"/>
  <c r="AL16" i="1"/>
  <c r="AJ8" i="1"/>
  <c r="T145" i="1"/>
  <c r="V145" i="1"/>
  <c r="AA55" i="1"/>
  <c r="AC55" i="1" s="1"/>
  <c r="V55" i="1"/>
  <c r="V24" i="1"/>
  <c r="AA24" i="1"/>
  <c r="AC24" i="1" s="1"/>
  <c r="T24" i="1"/>
  <c r="AI114" i="1"/>
  <c r="AK114" i="1" s="1"/>
  <c r="T90" i="1"/>
  <c r="AA90" i="1"/>
  <c r="AC90" i="1" s="1"/>
  <c r="V90" i="1"/>
  <c r="AD56" i="1"/>
  <c r="AI56" i="1"/>
  <c r="AK56" i="1" s="1"/>
  <c r="T49" i="1"/>
  <c r="AA49" i="1"/>
  <c r="AC49" i="1" s="1"/>
  <c r="V49" i="1"/>
  <c r="AA40" i="1"/>
  <c r="AC40" i="1" s="1"/>
  <c r="V40" i="1"/>
  <c r="T40" i="1"/>
  <c r="P23" i="1"/>
  <c r="AI33" i="1"/>
  <c r="AK33" i="1" s="1"/>
  <c r="AF98" i="1"/>
  <c r="P96" i="1"/>
  <c r="AA68" i="1"/>
  <c r="AC68" i="1" s="1"/>
  <c r="V68" i="1"/>
  <c r="AB50" i="1"/>
  <c r="AI50" i="1"/>
  <c r="AK50" i="1" s="1"/>
  <c r="P45" i="1"/>
  <c r="AJ109" i="1"/>
  <c r="AL109" i="1"/>
  <c r="AI26" i="1"/>
  <c r="AK26" i="1" s="1"/>
  <c r="AL131" i="1"/>
  <c r="AL108" i="1"/>
  <c r="AJ108" i="1"/>
  <c r="AJ135" i="1"/>
  <c r="AL135" i="1"/>
  <c r="AL132" i="1"/>
  <c r="AJ132" i="1"/>
  <c r="AJ120" i="1"/>
  <c r="AF7" i="1"/>
  <c r="P6" i="1"/>
  <c r="AF80" i="1"/>
  <c r="P79" i="1"/>
  <c r="AJ126" i="1"/>
  <c r="AL126" i="1"/>
  <c r="AA124" i="1"/>
  <c r="AA106" i="1"/>
  <c r="AA74" i="1"/>
  <c r="T70" i="1"/>
  <c r="T57" i="1"/>
  <c r="T35" i="1"/>
  <c r="AB15" i="1"/>
  <c r="AB7" i="1"/>
  <c r="AL164" i="1"/>
  <c r="AJ164" i="1"/>
  <c r="AL140" i="1"/>
  <c r="AJ140" i="1"/>
  <c r="AJ21" i="1"/>
  <c r="AJ34" i="1"/>
  <c r="AJ57" i="1"/>
  <c r="AJ65" i="1"/>
  <c r="AJ80" i="1"/>
  <c r="AJ85" i="1"/>
  <c r="AJ153" i="1"/>
  <c r="T209" i="1"/>
  <c r="AD243" i="1"/>
  <c r="AI243" i="1"/>
  <c r="AK243" i="1" s="1"/>
  <c r="AB243" i="1"/>
  <c r="AD242" i="1"/>
  <c r="AI242" i="1"/>
  <c r="AK242" i="1" s="1"/>
  <c r="AB242" i="1"/>
  <c r="P138" i="1"/>
  <c r="AA14" i="1"/>
  <c r="AC14" i="1" s="1"/>
  <c r="V14" i="1"/>
  <c r="T102" i="1"/>
  <c r="AA102" i="1"/>
  <c r="AC102" i="1" s="1"/>
  <c r="V102" i="1"/>
  <c r="AI83" i="1"/>
  <c r="AK83" i="1" s="1"/>
  <c r="P130" i="1"/>
  <c r="AF131" i="1"/>
  <c r="AF40" i="1"/>
  <c r="P39" i="1"/>
  <c r="AD29" i="1"/>
  <c r="AI29" i="1"/>
  <c r="AK29" i="1" s="1"/>
  <c r="AB29" i="1"/>
  <c r="AA36" i="1"/>
  <c r="AC36" i="1" s="1"/>
  <c r="V36" i="1"/>
  <c r="AA113" i="1"/>
  <c r="AC113" i="1" s="1"/>
  <c r="V113" i="1"/>
  <c r="AI91" i="1"/>
  <c r="AK91" i="1" s="1"/>
  <c r="AA69" i="1"/>
  <c r="AC69" i="1" s="1"/>
  <c r="V69" i="1"/>
  <c r="T69" i="1"/>
  <c r="AB11" i="1"/>
  <c r="AI11" i="1"/>
  <c r="AK11" i="1" s="1"/>
  <c r="AI30" i="1"/>
  <c r="AK30" i="1" s="1"/>
  <c r="V62" i="1"/>
  <c r="P81" i="1"/>
  <c r="AA301" i="1"/>
  <c r="AC301" i="1" s="1"/>
  <c r="T301" i="1"/>
  <c r="V301" i="1"/>
  <c r="AA297" i="1"/>
  <c r="AC297" i="1" s="1"/>
  <c r="T297" i="1"/>
  <c r="V297" i="1"/>
  <c r="AA295" i="1"/>
  <c r="AC295" i="1" s="1"/>
  <c r="T295" i="1"/>
  <c r="V295" i="1"/>
  <c r="AA293" i="1"/>
  <c r="AC293" i="1" s="1"/>
  <c r="T293" i="1"/>
  <c r="V293" i="1"/>
  <c r="AA298" i="1"/>
  <c r="AC298" i="1" s="1"/>
  <c r="T298" i="1"/>
  <c r="V298" i="1"/>
  <c r="AA296" i="1"/>
  <c r="AC296" i="1" s="1"/>
  <c r="T296" i="1"/>
  <c r="V296" i="1"/>
  <c r="AA294" i="1"/>
  <c r="AC294" i="1" s="1"/>
  <c r="T294" i="1"/>
  <c r="V294" i="1"/>
  <c r="AA292" i="1"/>
  <c r="AC292" i="1" s="1"/>
  <c r="T292" i="1"/>
  <c r="V292" i="1"/>
  <c r="AA287" i="1"/>
  <c r="AC287" i="1" s="1"/>
  <c r="T287" i="1"/>
  <c r="V287" i="1"/>
  <c r="AA290" i="1"/>
  <c r="AC290" i="1" s="1"/>
  <c r="T290" i="1"/>
  <c r="V290" i="1"/>
  <c r="AA288" i="1"/>
  <c r="AC288" i="1" s="1"/>
  <c r="T288" i="1"/>
  <c r="V288" i="1"/>
  <c r="AA286" i="1"/>
  <c r="AC286" i="1" s="1"/>
  <c r="T286" i="1"/>
  <c r="V286" i="1"/>
  <c r="AA289" i="1"/>
  <c r="AC289" i="1" s="1"/>
  <c r="T289" i="1"/>
  <c r="V289" i="1"/>
  <c r="AA280" i="1"/>
  <c r="AC280" i="1" s="1"/>
  <c r="T280" i="1"/>
  <c r="V280" i="1"/>
  <c r="AA278" i="1"/>
  <c r="AC278" i="1" s="1"/>
  <c r="T278" i="1"/>
  <c r="V278" i="1"/>
  <c r="AA283" i="1"/>
  <c r="AC283" i="1" s="1"/>
  <c r="T283" i="1"/>
  <c r="V283" i="1"/>
  <c r="AA281" i="1"/>
  <c r="AC281" i="1" s="1"/>
  <c r="T281" i="1"/>
  <c r="V281" i="1"/>
  <c r="AA279" i="1"/>
  <c r="AC279" i="1" s="1"/>
  <c r="T279" i="1"/>
  <c r="V279" i="1"/>
  <c r="AA277" i="1"/>
  <c r="AC277" i="1" s="1"/>
  <c r="T277" i="1"/>
  <c r="V277" i="1"/>
  <c r="AA275" i="1"/>
  <c r="AC275" i="1" s="1"/>
  <c r="T275" i="1"/>
  <c r="V275" i="1"/>
  <c r="AA282" i="1"/>
  <c r="AC282" i="1" s="1"/>
  <c r="T282" i="1"/>
  <c r="V282" i="1"/>
  <c r="AA276" i="1"/>
  <c r="AC276" i="1" s="1"/>
  <c r="T276" i="1"/>
  <c r="V276" i="1"/>
  <c r="AA268" i="1"/>
  <c r="AC268" i="1" s="1"/>
  <c r="T268" i="1"/>
  <c r="V268" i="1"/>
  <c r="AA270" i="1"/>
  <c r="AC270" i="1" s="1"/>
  <c r="T270" i="1"/>
  <c r="V270" i="1"/>
  <c r="AA266" i="1"/>
  <c r="AC266" i="1" s="1"/>
  <c r="T266" i="1"/>
  <c r="V266" i="1"/>
  <c r="AA273" i="1"/>
  <c r="AC273" i="1" s="1"/>
  <c r="T273" i="1"/>
  <c r="V273" i="1"/>
  <c r="AA271" i="1"/>
  <c r="AC271" i="1" s="1"/>
  <c r="T271" i="1"/>
  <c r="V271" i="1"/>
  <c r="AA269" i="1"/>
  <c r="AC269" i="1" s="1"/>
  <c r="T269" i="1"/>
  <c r="V269" i="1"/>
  <c r="AA267" i="1"/>
  <c r="AC267" i="1" s="1"/>
  <c r="T267" i="1"/>
  <c r="V267" i="1"/>
  <c r="AA265" i="1"/>
  <c r="AC265" i="1" s="1"/>
  <c r="T265" i="1"/>
  <c r="V265" i="1"/>
  <c r="AA263" i="1"/>
  <c r="AC263" i="1" s="1"/>
  <c r="T263" i="1"/>
  <c r="V263" i="1"/>
  <c r="AA272" i="1"/>
  <c r="AC272" i="1" s="1"/>
  <c r="T272" i="1"/>
  <c r="V272" i="1"/>
  <c r="AA264" i="1"/>
  <c r="AC264" i="1" s="1"/>
  <c r="T264" i="1"/>
  <c r="V264" i="1"/>
  <c r="AA259" i="1"/>
  <c r="AC259" i="1" s="1"/>
  <c r="T259" i="1"/>
  <c r="V259" i="1"/>
  <c r="AA261" i="1"/>
  <c r="AC261" i="1" s="1"/>
  <c r="T261" i="1"/>
  <c r="V261" i="1"/>
  <c r="AA257" i="1"/>
  <c r="AC257" i="1" s="1"/>
  <c r="T257" i="1"/>
  <c r="V257" i="1"/>
  <c r="AA260" i="1"/>
  <c r="AC260" i="1" s="1"/>
  <c r="T260" i="1"/>
  <c r="V260" i="1"/>
  <c r="AA258" i="1"/>
  <c r="AC258" i="1" s="1"/>
  <c r="T258" i="1"/>
  <c r="V258" i="1"/>
  <c r="AA256" i="1"/>
  <c r="AC256" i="1" s="1"/>
  <c r="T256" i="1"/>
  <c r="V256" i="1"/>
  <c r="AA254" i="1"/>
  <c r="AC254" i="1" s="1"/>
  <c r="T254" i="1"/>
  <c r="V254" i="1"/>
  <c r="AA255" i="1"/>
  <c r="AC255" i="1" s="1"/>
  <c r="T255" i="1"/>
  <c r="V255" i="1"/>
  <c r="AL240" i="1"/>
  <c r="AJ240" i="1"/>
  <c r="AA251" i="1"/>
  <c r="AC251" i="1" s="1"/>
  <c r="T251" i="1"/>
  <c r="V251" i="1"/>
  <c r="AA252" i="1"/>
  <c r="AC252" i="1" s="1"/>
  <c r="T252" i="1"/>
  <c r="V252" i="1"/>
  <c r="AA238" i="1"/>
  <c r="AC238" i="1" s="1"/>
  <c r="T238" i="1"/>
  <c r="V238" i="1"/>
  <c r="AA236" i="1"/>
  <c r="AC236" i="1" s="1"/>
  <c r="T236" i="1"/>
  <c r="V236" i="1"/>
  <c r="AA232" i="1"/>
  <c r="AC232" i="1" s="1"/>
  <c r="T232" i="1"/>
  <c r="V232" i="1"/>
  <c r="AA230" i="1"/>
  <c r="AC230" i="1" s="1"/>
  <c r="T230" i="1"/>
  <c r="V230" i="1"/>
  <c r="AA228" i="1"/>
  <c r="AC228" i="1" s="1"/>
  <c r="T228" i="1"/>
  <c r="V228" i="1"/>
  <c r="AA226" i="1"/>
  <c r="AC226" i="1" s="1"/>
  <c r="T226" i="1"/>
  <c r="V226" i="1"/>
  <c r="AA234" i="1"/>
  <c r="AC234" i="1" s="1"/>
  <c r="T234" i="1"/>
  <c r="V234" i="1"/>
  <c r="AA237" i="1"/>
  <c r="AC237" i="1" s="1"/>
  <c r="T237" i="1"/>
  <c r="V237" i="1"/>
  <c r="AA235" i="1"/>
  <c r="AC235" i="1" s="1"/>
  <c r="T235" i="1"/>
  <c r="V235" i="1"/>
  <c r="AA233" i="1"/>
  <c r="AC233" i="1" s="1"/>
  <c r="T233" i="1"/>
  <c r="V233" i="1"/>
  <c r="AA231" i="1"/>
  <c r="AC231" i="1" s="1"/>
  <c r="T231" i="1"/>
  <c r="V231" i="1"/>
  <c r="AA229" i="1"/>
  <c r="AC229" i="1" s="1"/>
  <c r="T229" i="1"/>
  <c r="V229" i="1"/>
  <c r="AA227" i="1"/>
  <c r="AC227" i="1" s="1"/>
  <c r="T227" i="1"/>
  <c r="V227" i="1"/>
  <c r="AA225" i="1"/>
  <c r="AC225" i="1" s="1"/>
  <c r="T225" i="1"/>
  <c r="V225" i="1"/>
  <c r="AA220" i="1"/>
  <c r="AC220" i="1" s="1"/>
  <c r="T220" i="1"/>
  <c r="V220" i="1"/>
  <c r="AA221" i="1"/>
  <c r="AC221" i="1" s="1"/>
  <c r="T221" i="1"/>
  <c r="V221" i="1"/>
  <c r="AA219" i="1"/>
  <c r="AC219" i="1" s="1"/>
  <c r="T219" i="1"/>
  <c r="V219" i="1"/>
  <c r="AA222" i="1"/>
  <c r="AC222" i="1" s="1"/>
  <c r="T222" i="1"/>
  <c r="V222" i="1"/>
  <c r="AA217" i="1"/>
  <c r="AC217" i="1" s="1"/>
  <c r="T217" i="1"/>
  <c r="V217" i="1"/>
  <c r="AL216" i="1"/>
  <c r="AJ216" i="1"/>
  <c r="AA192" i="1"/>
  <c r="AC192" i="1" s="1"/>
  <c r="T192" i="1"/>
  <c r="V192" i="1"/>
  <c r="AA190" i="1"/>
  <c r="AC190" i="1" s="1"/>
  <c r="T190" i="1"/>
  <c r="V190" i="1"/>
  <c r="AA197" i="1"/>
  <c r="AC197" i="1" s="1"/>
  <c r="T197" i="1"/>
  <c r="V197" i="1"/>
  <c r="AA204" i="1"/>
  <c r="AC204" i="1" s="1"/>
  <c r="T204" i="1"/>
  <c r="V204" i="1"/>
  <c r="AA203" i="1"/>
  <c r="AC203" i="1" s="1"/>
  <c r="T203" i="1"/>
  <c r="V203" i="1"/>
  <c r="V187" i="1"/>
  <c r="AA187" i="1"/>
  <c r="AC187" i="1" s="1"/>
  <c r="T187" i="1"/>
  <c r="AA205" i="1"/>
  <c r="AC205" i="1" s="1"/>
  <c r="T205" i="1"/>
  <c r="V205" i="1"/>
  <c r="AA196" i="1"/>
  <c r="AC196" i="1" s="1"/>
  <c r="T196" i="1"/>
  <c r="V196" i="1"/>
  <c r="AA198" i="1"/>
  <c r="AC198" i="1" s="1"/>
  <c r="T198" i="1"/>
  <c r="V198" i="1"/>
  <c r="AA201" i="1"/>
  <c r="AC201" i="1" s="1"/>
  <c r="T201" i="1"/>
  <c r="V201" i="1"/>
  <c r="V188" i="1"/>
  <c r="AA188" i="1"/>
  <c r="AC188" i="1" s="1"/>
  <c r="T188" i="1"/>
  <c r="V186" i="1"/>
  <c r="AA186" i="1"/>
  <c r="AC186" i="1" s="1"/>
  <c r="T186" i="1"/>
  <c r="AA195" i="1"/>
  <c r="AC195" i="1" s="1"/>
  <c r="T195" i="1"/>
  <c r="V195" i="1"/>
  <c r="AA193" i="1"/>
  <c r="AC193" i="1" s="1"/>
  <c r="T193" i="1"/>
  <c r="V193" i="1"/>
  <c r="AA194" i="1"/>
  <c r="AC194" i="1" s="1"/>
  <c r="T194" i="1"/>
  <c r="V194" i="1"/>
  <c r="AA200" i="1"/>
  <c r="AC200" i="1" s="1"/>
  <c r="T200" i="1"/>
  <c r="V200" i="1"/>
  <c r="AA202" i="1"/>
  <c r="AC202" i="1" s="1"/>
  <c r="T202" i="1"/>
  <c r="V202" i="1"/>
  <c r="AA191" i="1"/>
  <c r="AC191" i="1" s="1"/>
  <c r="T191" i="1"/>
  <c r="V191" i="1"/>
  <c r="AA189" i="1"/>
  <c r="AC189" i="1" s="1"/>
  <c r="T189" i="1"/>
  <c r="V189" i="1"/>
  <c r="AA199" i="1"/>
  <c r="AC199" i="1" s="1"/>
  <c r="T199" i="1"/>
  <c r="V199" i="1"/>
  <c r="AA173" i="1"/>
  <c r="AC173" i="1" s="1"/>
  <c r="T173" i="1"/>
  <c r="V173" i="1"/>
  <c r="AA179" i="1"/>
  <c r="AC179" i="1" s="1"/>
  <c r="T179" i="1"/>
  <c r="V179" i="1"/>
  <c r="AA168" i="1"/>
  <c r="AC168" i="1" s="1"/>
  <c r="T168" i="1"/>
  <c r="V168" i="1"/>
  <c r="AA176" i="1"/>
  <c r="AC176" i="1" s="1"/>
  <c r="T176" i="1"/>
  <c r="V176" i="1"/>
  <c r="AA183" i="1"/>
  <c r="AC183" i="1" s="1"/>
  <c r="T183" i="1"/>
  <c r="V183" i="1"/>
  <c r="AA181" i="1"/>
  <c r="AC181" i="1" s="1"/>
  <c r="T181" i="1"/>
  <c r="V181" i="1"/>
  <c r="AA180" i="1"/>
  <c r="AC180" i="1" s="1"/>
  <c r="T180" i="1"/>
  <c r="V180" i="1"/>
  <c r="AI167" i="1"/>
  <c r="AK167" i="1" s="1"/>
  <c r="AB167" i="1"/>
  <c r="AD167" i="1"/>
  <c r="AA175" i="1"/>
  <c r="AC175" i="1" s="1"/>
  <c r="T175" i="1"/>
  <c r="V175" i="1"/>
  <c r="AA178" i="1"/>
  <c r="AC178" i="1" s="1"/>
  <c r="T178" i="1"/>
  <c r="V178" i="1"/>
  <c r="AA172" i="1"/>
  <c r="AC172" i="1" s="1"/>
  <c r="T172" i="1"/>
  <c r="V172" i="1"/>
  <c r="AA169" i="1"/>
  <c r="AC169" i="1" s="1"/>
  <c r="T169" i="1"/>
  <c r="V169" i="1"/>
  <c r="AA182" i="1"/>
  <c r="AC182" i="1" s="1"/>
  <c r="T182" i="1"/>
  <c r="V182" i="1"/>
  <c r="AA177" i="1"/>
  <c r="AC177" i="1" s="1"/>
  <c r="T177" i="1"/>
  <c r="V177" i="1"/>
  <c r="AA171" i="1"/>
  <c r="AC171" i="1" s="1"/>
  <c r="T171" i="1"/>
  <c r="V171" i="1"/>
  <c r="AA170" i="1"/>
  <c r="AC170" i="1" s="1"/>
  <c r="T170" i="1"/>
  <c r="V170" i="1"/>
  <c r="AA184" i="1"/>
  <c r="AC184" i="1" s="1"/>
  <c r="T184" i="1"/>
  <c r="V184" i="1"/>
  <c r="AA174" i="1"/>
  <c r="AC174" i="1" s="1"/>
  <c r="T174" i="1"/>
  <c r="V174" i="1"/>
  <c r="AD164" i="1"/>
  <c r="AB164" i="1"/>
  <c r="AD140" i="1"/>
  <c r="AB140" i="1"/>
  <c r="AB147" i="1"/>
  <c r="AB161" i="1"/>
  <c r="AD161" i="1"/>
  <c r="V151" i="1"/>
  <c r="AA151" i="1"/>
  <c r="T151" i="1"/>
  <c r="V143" i="1"/>
  <c r="AA143" i="1"/>
  <c r="T143" i="1"/>
  <c r="AB148" i="1"/>
  <c r="AD157" i="1"/>
  <c r="AB157" i="1"/>
  <c r="AA162" i="1"/>
  <c r="T162" i="1"/>
  <c r="V162" i="1"/>
  <c r="AA158" i="1"/>
  <c r="T158" i="1"/>
  <c r="V158" i="1"/>
  <c r="AD156" i="1"/>
  <c r="AB156" i="1"/>
  <c r="AB145" i="1"/>
  <c r="AA154" i="1"/>
  <c r="T154" i="1"/>
  <c r="V154" i="1"/>
  <c r="AB165" i="1"/>
  <c r="AD165" i="1"/>
  <c r="V159" i="1"/>
  <c r="AA159" i="1"/>
  <c r="T159" i="1"/>
  <c r="AA150" i="1"/>
  <c r="T150" i="1"/>
  <c r="V150" i="1"/>
  <c r="AA142" i="1"/>
  <c r="T142" i="1"/>
  <c r="V142" i="1"/>
  <c r="AD153" i="1"/>
  <c r="AB153" i="1"/>
  <c r="AA146" i="1"/>
  <c r="T146" i="1"/>
  <c r="V146" i="1"/>
  <c r="V163" i="1"/>
  <c r="AA163" i="1"/>
  <c r="T163" i="1"/>
  <c r="AB16" i="1"/>
  <c r="AB8" i="1"/>
  <c r="AB9" i="1"/>
  <c r="AB12" i="1"/>
  <c r="AB21" i="1"/>
  <c r="AB27" i="1"/>
  <c r="AB35" i="1"/>
  <c r="AB34" i="1"/>
  <c r="AB47" i="1"/>
  <c r="AB57" i="1"/>
  <c r="AB54" i="1"/>
  <c r="AB53" i="1"/>
  <c r="AD61" i="1"/>
  <c r="AD60" i="1" s="1"/>
  <c r="AB61" i="1"/>
  <c r="AB65" i="1"/>
  <c r="AB71" i="1"/>
  <c r="AB74" i="1"/>
  <c r="AB70" i="1"/>
  <c r="AD80" i="1"/>
  <c r="AD79" i="1" s="1"/>
  <c r="AB80" i="1"/>
  <c r="AD84" i="1"/>
  <c r="AB84" i="1"/>
  <c r="AB89" i="1"/>
  <c r="AB85" i="1"/>
  <c r="AB88" i="1"/>
  <c r="AD95" i="1"/>
  <c r="AB95" i="1"/>
  <c r="AB104" i="1"/>
  <c r="AB108" i="1"/>
  <c r="AB115" i="1"/>
  <c r="AB120" i="1"/>
  <c r="AB121" i="1"/>
  <c r="AB129" i="1"/>
  <c r="AB126" i="1"/>
  <c r="V134" i="1"/>
  <c r="T134" i="1"/>
  <c r="AA134" i="1"/>
  <c r="AB135" i="1"/>
  <c r="AD135" i="1"/>
  <c r="AB132" i="1"/>
  <c r="V137" i="1"/>
  <c r="T137" i="1"/>
  <c r="AA137" i="1"/>
  <c r="AD136" i="1"/>
  <c r="AB136" i="1"/>
  <c r="AB131" i="1"/>
  <c r="AD131" i="1"/>
  <c r="V133" i="1"/>
  <c r="T133" i="1"/>
  <c r="AA133" i="1"/>
  <c r="AD123" i="1"/>
  <c r="AD109" i="1"/>
  <c r="AD110" i="1"/>
  <c r="AD91" i="1"/>
  <c r="AD83" i="1"/>
  <c r="AD78" i="1"/>
  <c r="AD77" i="1"/>
  <c r="AD76" i="1"/>
  <c r="AD73" i="1"/>
  <c r="AD72" i="1"/>
  <c r="AD64" i="1"/>
  <c r="AD63" i="1"/>
  <c r="AD50" i="1"/>
  <c r="AD46" i="1"/>
  <c r="AD42" i="1"/>
  <c r="AD33" i="1"/>
  <c r="AD37" i="1"/>
  <c r="AD20" i="1"/>
  <c r="AD11" i="1"/>
  <c r="AD15" i="1"/>
  <c r="AI163" i="1" l="1"/>
  <c r="AK163" i="1" s="1"/>
  <c r="AC163" i="1"/>
  <c r="AI92" i="1"/>
  <c r="AK92" i="1" s="1"/>
  <c r="AC92" i="1"/>
  <c r="AI118" i="1"/>
  <c r="AC118" i="1"/>
  <c r="AB118" i="1"/>
  <c r="AK8" i="1"/>
  <c r="AL8" i="1" s="1"/>
  <c r="AI143" i="1"/>
  <c r="AK143" i="1" s="1"/>
  <c r="AC143" i="1"/>
  <c r="V39" i="1"/>
  <c r="AI59" i="1"/>
  <c r="AK59" i="1" s="1"/>
  <c r="AC59" i="1"/>
  <c r="AI13" i="1"/>
  <c r="AC13" i="1"/>
  <c r="AI155" i="1"/>
  <c r="AC155" i="1"/>
  <c r="AD155" i="1" s="1"/>
  <c r="AC215" i="1"/>
  <c r="AD215" i="1" s="1"/>
  <c r="AI215" i="1"/>
  <c r="AB215" i="1"/>
  <c r="AK72" i="1"/>
  <c r="AL72" i="1" s="1"/>
  <c r="AJ72" i="1"/>
  <c r="AI111" i="1"/>
  <c r="AC111" i="1"/>
  <c r="AI48" i="1"/>
  <c r="AC48" i="1"/>
  <c r="AI160" i="1"/>
  <c r="AC160" i="1"/>
  <c r="AD160" i="1" s="1"/>
  <c r="AK42" i="1"/>
  <c r="AL42" i="1" s="1"/>
  <c r="AJ42" i="1"/>
  <c r="AI208" i="1"/>
  <c r="AC208" i="1"/>
  <c r="AD208" i="1" s="1"/>
  <c r="AI134" i="1"/>
  <c r="AK134" i="1" s="1"/>
  <c r="AC134" i="1"/>
  <c r="AB92" i="1"/>
  <c r="AB48" i="1"/>
  <c r="AI158" i="1"/>
  <c r="AK158" i="1" s="1"/>
  <c r="AC158" i="1"/>
  <c r="AB160" i="1"/>
  <c r="AJ131" i="1"/>
  <c r="AI43" i="1"/>
  <c r="AC43" i="1"/>
  <c r="AI148" i="1"/>
  <c r="AC148" i="1"/>
  <c r="AD148" i="1" s="1"/>
  <c r="AB114" i="1"/>
  <c r="AC114" i="1"/>
  <c r="AD114" i="1" s="1"/>
  <c r="AI47" i="1"/>
  <c r="AC47" i="1"/>
  <c r="AL12" i="1"/>
  <c r="AK12" i="1"/>
  <c r="AI54" i="1"/>
  <c r="AC54" i="1"/>
  <c r="AJ157" i="1"/>
  <c r="AK157" i="1"/>
  <c r="AL157" i="1" s="1"/>
  <c r="AK152" i="1"/>
  <c r="AL152" i="1" s="1"/>
  <c r="AJ152" i="1"/>
  <c r="AI300" i="1"/>
  <c r="AC300" i="1"/>
  <c r="AD300" i="1" s="1"/>
  <c r="AK85" i="1"/>
  <c r="AL85" i="1" s="1"/>
  <c r="AC212" i="1"/>
  <c r="AD212" i="1" s="1"/>
  <c r="AB212" i="1"/>
  <c r="AI212" i="1"/>
  <c r="AK57" i="1"/>
  <c r="AL57" i="1" s="1"/>
  <c r="AL34" i="1"/>
  <c r="AK34" i="1"/>
  <c r="AL27" i="1"/>
  <c r="AK27" i="1"/>
  <c r="AI146" i="1"/>
  <c r="AK146" i="1" s="1"/>
  <c r="AC146" i="1"/>
  <c r="AL70" i="1"/>
  <c r="AK70" i="1"/>
  <c r="AC247" i="1"/>
  <c r="AD247" i="1" s="1"/>
  <c r="AI247" i="1"/>
  <c r="AB247" i="1"/>
  <c r="AI51" i="1"/>
  <c r="AC51" i="1"/>
  <c r="AB51" i="1"/>
  <c r="AJ84" i="1"/>
  <c r="AK84" i="1"/>
  <c r="AL84" i="1" s="1"/>
  <c r="AI122" i="1"/>
  <c r="AC122" i="1"/>
  <c r="AD122" i="1" s="1"/>
  <c r="AI139" i="1"/>
  <c r="AC139" i="1"/>
  <c r="AD139" i="1" s="1"/>
  <c r="AI137" i="1"/>
  <c r="AK137" i="1" s="1"/>
  <c r="AC137" i="1"/>
  <c r="AB155" i="1"/>
  <c r="AI150" i="1"/>
  <c r="AK150" i="1" s="1"/>
  <c r="AC150" i="1"/>
  <c r="AI154" i="1"/>
  <c r="AK154" i="1" s="1"/>
  <c r="AC154" i="1"/>
  <c r="AB139" i="1"/>
  <c r="AI74" i="1"/>
  <c r="AK74" i="1" s="1"/>
  <c r="AC74" i="1"/>
  <c r="V45" i="1"/>
  <c r="AI53" i="1"/>
  <c r="AK53" i="1" s="1"/>
  <c r="AC53" i="1"/>
  <c r="AI129" i="1"/>
  <c r="AC129" i="1"/>
  <c r="AI104" i="1"/>
  <c r="AC104" i="1"/>
  <c r="AI9" i="1"/>
  <c r="AK9" i="1" s="1"/>
  <c r="AC9" i="1"/>
  <c r="AB111" i="1"/>
  <c r="AC249" i="1"/>
  <c r="AD249" i="1" s="1"/>
  <c r="AI249" i="1"/>
  <c r="AB249" i="1"/>
  <c r="AC211" i="1"/>
  <c r="AD211" i="1" s="1"/>
  <c r="AI211" i="1"/>
  <c r="AB211" i="1"/>
  <c r="AC214" i="1"/>
  <c r="AD214" i="1" s="1"/>
  <c r="AI214" i="1"/>
  <c r="AB214" i="1"/>
  <c r="AK80" i="1"/>
  <c r="AL80" i="1" s="1"/>
  <c r="AL79" i="1" s="1"/>
  <c r="AL120" i="1"/>
  <c r="AK120" i="1"/>
  <c r="AK21" i="1"/>
  <c r="AL21" i="1" s="1"/>
  <c r="AL78" i="1"/>
  <c r="AK78" i="1"/>
  <c r="AJ78" i="1"/>
  <c r="AC245" i="1"/>
  <c r="AD245" i="1" s="1"/>
  <c r="AI245" i="1"/>
  <c r="AB245" i="1"/>
  <c r="AC216" i="1"/>
  <c r="AD216" i="1" s="1"/>
  <c r="AI248" i="1"/>
  <c r="AC248" i="1"/>
  <c r="AD248" i="1" s="1"/>
  <c r="AJ165" i="1"/>
  <c r="AK165" i="1"/>
  <c r="AL165" i="1" s="1"/>
  <c r="AI159" i="1"/>
  <c r="AK159" i="1" s="1"/>
  <c r="AC159" i="1"/>
  <c r="AI162" i="1"/>
  <c r="AK162" i="1" s="1"/>
  <c r="AC162" i="1"/>
  <c r="AI124" i="1"/>
  <c r="AK124" i="1" s="1"/>
  <c r="AC124" i="1"/>
  <c r="AI147" i="1"/>
  <c r="AC147" i="1"/>
  <c r="AD147" i="1" s="1"/>
  <c r="AI112" i="1"/>
  <c r="AC112" i="1"/>
  <c r="AC99" i="1"/>
  <c r="AD99" i="1" s="1"/>
  <c r="AB99" i="1"/>
  <c r="AI133" i="1"/>
  <c r="AK133" i="1" s="1"/>
  <c r="AC133" i="1"/>
  <c r="AB124" i="1"/>
  <c r="AB112" i="1"/>
  <c r="AB13" i="1"/>
  <c r="AI142" i="1"/>
  <c r="AK142" i="1" s="1"/>
  <c r="AC142" i="1"/>
  <c r="AI151" i="1"/>
  <c r="AK151" i="1" s="1"/>
  <c r="AC151" i="1"/>
  <c r="V6" i="1"/>
  <c r="V52" i="1"/>
  <c r="AJ70" i="1"/>
  <c r="AB97" i="1"/>
  <c r="AJ76" i="1"/>
  <c r="AI71" i="1"/>
  <c r="AC71" i="1"/>
  <c r="AD71" i="1" s="1"/>
  <c r="AI115" i="1"/>
  <c r="AC115" i="1"/>
  <c r="AI100" i="1"/>
  <c r="AC100" i="1"/>
  <c r="AI88" i="1"/>
  <c r="AC88" i="1"/>
  <c r="AK153" i="1"/>
  <c r="AL153" i="1" s="1"/>
  <c r="AI89" i="1"/>
  <c r="AC89" i="1"/>
  <c r="AC119" i="1"/>
  <c r="AD119" i="1" s="1"/>
  <c r="AB119" i="1"/>
  <c r="AL149" i="1"/>
  <c r="AK149" i="1"/>
  <c r="AJ149" i="1"/>
  <c r="AK65" i="1"/>
  <c r="AL65" i="1" s="1"/>
  <c r="AL95" i="1"/>
  <c r="AK95" i="1"/>
  <c r="AI145" i="1"/>
  <c r="AC145" i="1"/>
  <c r="AD145" i="1" s="1"/>
  <c r="AL141" i="1"/>
  <c r="AK141" i="1"/>
  <c r="AJ61" i="1"/>
  <c r="AK61" i="1"/>
  <c r="AL61" i="1" s="1"/>
  <c r="AC207" i="1"/>
  <c r="AD207" i="1" s="1"/>
  <c r="AI207" i="1"/>
  <c r="AB207" i="1"/>
  <c r="AC210" i="1"/>
  <c r="AD210" i="1" s="1"/>
  <c r="AB210" i="1"/>
  <c r="AI210" i="1"/>
  <c r="AJ161" i="1"/>
  <c r="AK161" i="1"/>
  <c r="AL161" i="1" s="1"/>
  <c r="AI106" i="1"/>
  <c r="AK106" i="1" s="1"/>
  <c r="AL106" i="1" s="1"/>
  <c r="AC106" i="1"/>
  <c r="AD106" i="1" s="1"/>
  <c r="AD105" i="1" s="1"/>
  <c r="AI38" i="1"/>
  <c r="AC38" i="1"/>
  <c r="AD38" i="1" s="1"/>
  <c r="V32" i="1"/>
  <c r="AJ35" i="1"/>
  <c r="V23" i="1"/>
  <c r="AI31" i="1"/>
  <c r="AC31" i="1"/>
  <c r="AD31" i="1" s="1"/>
  <c r="V299" i="1"/>
  <c r="V224" i="1"/>
  <c r="V130" i="1"/>
  <c r="AB59" i="1"/>
  <c r="V239" i="1"/>
  <c r="AB100" i="1"/>
  <c r="V138" i="1"/>
  <c r="V274" i="1"/>
  <c r="V285" i="1"/>
  <c r="V291" i="1"/>
  <c r="V206" i="1"/>
  <c r="AB127" i="1"/>
  <c r="AI127" i="1"/>
  <c r="AK127" i="1" s="1"/>
  <c r="V166" i="1"/>
  <c r="AJ43" i="1"/>
  <c r="AL9" i="1"/>
  <c r="AJ9" i="1"/>
  <c r="AB43" i="1"/>
  <c r="AB106" i="1"/>
  <c r="AJ100" i="1"/>
  <c r="AJ92" i="1"/>
  <c r="AL92" i="1"/>
  <c r="AD128" i="1"/>
  <c r="AB128" i="1"/>
  <c r="AI128" i="1"/>
  <c r="AK128" i="1" s="1"/>
  <c r="AL142" i="1"/>
  <c r="AJ142" i="1"/>
  <c r="AL151" i="1"/>
  <c r="AJ151" i="1"/>
  <c r="V185" i="1"/>
  <c r="V218" i="1"/>
  <c r="V253" i="1"/>
  <c r="AL30" i="1"/>
  <c r="AJ30" i="1"/>
  <c r="AI36" i="1"/>
  <c r="AK36" i="1" s="1"/>
  <c r="AB36" i="1"/>
  <c r="AL83" i="1"/>
  <c r="AJ83" i="1"/>
  <c r="AL243" i="1"/>
  <c r="AJ243" i="1"/>
  <c r="AL124" i="1"/>
  <c r="AJ124" i="1"/>
  <c r="AL114" i="1"/>
  <c r="AJ114" i="1"/>
  <c r="AL103" i="1"/>
  <c r="AJ103" i="1"/>
  <c r="V96" i="1"/>
  <c r="AB28" i="1"/>
  <c r="AI28" i="1"/>
  <c r="AK28" i="1" s="1"/>
  <c r="AL37" i="1"/>
  <c r="AJ37" i="1"/>
  <c r="AI86" i="1"/>
  <c r="AK86" i="1" s="1"/>
  <c r="AB86" i="1"/>
  <c r="AL59" i="1"/>
  <c r="AJ59" i="1"/>
  <c r="AL119" i="1"/>
  <c r="AJ119" i="1"/>
  <c r="AB41" i="1"/>
  <c r="AI41" i="1"/>
  <c r="AK41" i="1" s="1"/>
  <c r="AL123" i="1"/>
  <c r="AJ123" i="1"/>
  <c r="AL97" i="1"/>
  <c r="AJ97" i="1"/>
  <c r="AD246" i="1"/>
  <c r="AI246" i="1"/>
  <c r="AK246" i="1" s="1"/>
  <c r="AB246" i="1"/>
  <c r="AJ87" i="1"/>
  <c r="AL87" i="1"/>
  <c r="AL134" i="1"/>
  <c r="AJ134" i="1"/>
  <c r="AL163" i="1"/>
  <c r="AJ163" i="1"/>
  <c r="AL146" i="1"/>
  <c r="AJ146" i="1"/>
  <c r="AL159" i="1"/>
  <c r="AJ159" i="1"/>
  <c r="AL162" i="1"/>
  <c r="AJ162" i="1"/>
  <c r="AL143" i="1"/>
  <c r="AJ143" i="1"/>
  <c r="AL242" i="1"/>
  <c r="AJ242" i="1"/>
  <c r="P302" i="1"/>
  <c r="AF302" i="1" s="1"/>
  <c r="V67" i="1"/>
  <c r="AL33" i="1"/>
  <c r="AJ33" i="1"/>
  <c r="AI49" i="1"/>
  <c r="AK49" i="1" s="1"/>
  <c r="AB49" i="1"/>
  <c r="AD98" i="1"/>
  <c r="AI98" i="1"/>
  <c r="AK98" i="1" s="1"/>
  <c r="AB98" i="1"/>
  <c r="AL77" i="1"/>
  <c r="AJ77" i="1"/>
  <c r="AB213" i="1"/>
  <c r="AD213" i="1"/>
  <c r="AI213" i="1"/>
  <c r="AK213" i="1" s="1"/>
  <c r="AD244" i="1"/>
  <c r="AB244" i="1"/>
  <c r="AI244" i="1"/>
  <c r="AK244" i="1" s="1"/>
  <c r="V81" i="1"/>
  <c r="AI101" i="1"/>
  <c r="AK101" i="1" s="1"/>
  <c r="AB101" i="1"/>
  <c r="AD241" i="1"/>
  <c r="AB241" i="1"/>
  <c r="AI241" i="1"/>
  <c r="AK241" i="1" s="1"/>
  <c r="AL137" i="1"/>
  <c r="AJ137" i="1"/>
  <c r="AL158" i="1"/>
  <c r="AJ158" i="1"/>
  <c r="AL11" i="1"/>
  <c r="AJ11" i="1"/>
  <c r="AI69" i="1"/>
  <c r="AK69" i="1" s="1"/>
  <c r="AB69" i="1"/>
  <c r="AI113" i="1"/>
  <c r="AK113" i="1" s="1"/>
  <c r="AD113" i="1"/>
  <c r="AB113" i="1"/>
  <c r="AJ29" i="1"/>
  <c r="AL29" i="1"/>
  <c r="AI14" i="1"/>
  <c r="AK14" i="1" s="1"/>
  <c r="AB14" i="1"/>
  <c r="AL74" i="1"/>
  <c r="AJ74" i="1"/>
  <c r="AL26" i="1"/>
  <c r="AJ26" i="1"/>
  <c r="AI68" i="1"/>
  <c r="AK68" i="1" s="1"/>
  <c r="AD68" i="1"/>
  <c r="AB68" i="1"/>
  <c r="AI90" i="1"/>
  <c r="AK90" i="1" s="1"/>
  <c r="AB90" i="1"/>
  <c r="AD90" i="1"/>
  <c r="AI55" i="1"/>
  <c r="AK55" i="1" s="1"/>
  <c r="AB55" i="1"/>
  <c r="AL20" i="1"/>
  <c r="AJ20" i="1"/>
  <c r="AL110" i="1"/>
  <c r="AJ110" i="1"/>
  <c r="AI18" i="1"/>
  <c r="AK18" i="1" s="1"/>
  <c r="AB18" i="1"/>
  <c r="AL53" i="1"/>
  <c r="AJ53" i="1"/>
  <c r="AL15" i="1"/>
  <c r="AJ15" i="1"/>
  <c r="AI82" i="1"/>
  <c r="AK82" i="1" s="1"/>
  <c r="AB82" i="1"/>
  <c r="AJ25" i="1"/>
  <c r="AL25" i="1"/>
  <c r="AI209" i="1"/>
  <c r="AK209" i="1" s="1"/>
  <c r="AB209" i="1"/>
  <c r="AD209" i="1"/>
  <c r="AL46" i="1"/>
  <c r="AJ46" i="1"/>
  <c r="AK7" i="1"/>
  <c r="AL7" i="1" s="1"/>
  <c r="AJ7" i="1"/>
  <c r="AL133" i="1"/>
  <c r="AJ133" i="1"/>
  <c r="AL150" i="1"/>
  <c r="AJ150" i="1"/>
  <c r="AL154" i="1"/>
  <c r="AJ154" i="1"/>
  <c r="V262" i="1"/>
  <c r="AL91" i="1"/>
  <c r="AJ91" i="1"/>
  <c r="AD102" i="1"/>
  <c r="AI102" i="1"/>
  <c r="AK102" i="1" s="1"/>
  <c r="AB102" i="1"/>
  <c r="AL50" i="1"/>
  <c r="AJ50" i="1"/>
  <c r="AI40" i="1"/>
  <c r="AK40" i="1" s="1"/>
  <c r="AD40" i="1"/>
  <c r="AB40" i="1"/>
  <c r="AL56" i="1"/>
  <c r="AJ56" i="1"/>
  <c r="AI24" i="1"/>
  <c r="AK24" i="1" s="1"/>
  <c r="AB24" i="1"/>
  <c r="AD94" i="1"/>
  <c r="AD93" i="1" s="1"/>
  <c r="AI94" i="1"/>
  <c r="AK94" i="1" s="1"/>
  <c r="AB94" i="1"/>
  <c r="AI19" i="1"/>
  <c r="AK19" i="1" s="1"/>
  <c r="AB19" i="1"/>
  <c r="AL99" i="1"/>
  <c r="AJ99" i="1"/>
  <c r="AI250" i="1"/>
  <c r="AK250" i="1" s="1"/>
  <c r="AB250" i="1"/>
  <c r="AD250" i="1"/>
  <c r="AL64" i="1"/>
  <c r="AJ64" i="1"/>
  <c r="AB301" i="1"/>
  <c r="AD301" i="1"/>
  <c r="AD299" i="1" s="1"/>
  <c r="AI301" i="1"/>
  <c r="AK301" i="1" s="1"/>
  <c r="AI294" i="1"/>
  <c r="AK294" i="1" s="1"/>
  <c r="AB294" i="1"/>
  <c r="AD294" i="1"/>
  <c r="AI295" i="1"/>
  <c r="AK295" i="1" s="1"/>
  <c r="AB295" i="1"/>
  <c r="AD295" i="1"/>
  <c r="AB292" i="1"/>
  <c r="AD292" i="1"/>
  <c r="AI292" i="1"/>
  <c r="AK292" i="1" s="1"/>
  <c r="AD293" i="1"/>
  <c r="AI293" i="1"/>
  <c r="AK293" i="1" s="1"/>
  <c r="AB293" i="1"/>
  <c r="AB298" i="1"/>
  <c r="AD298" i="1"/>
  <c r="AI298" i="1"/>
  <c r="AK298" i="1" s="1"/>
  <c r="AD296" i="1"/>
  <c r="AI296" i="1"/>
  <c r="AK296" i="1" s="1"/>
  <c r="AB296" i="1"/>
  <c r="AD297" i="1"/>
  <c r="AI297" i="1"/>
  <c r="AK297" i="1" s="1"/>
  <c r="AB297" i="1"/>
  <c r="AD290" i="1"/>
  <c r="AB290" i="1"/>
  <c r="AI290" i="1"/>
  <c r="AK290" i="1" s="1"/>
  <c r="AD288" i="1"/>
  <c r="AI288" i="1"/>
  <c r="AK288" i="1" s="1"/>
  <c r="AB288" i="1"/>
  <c r="AD286" i="1"/>
  <c r="AI286" i="1"/>
  <c r="AK286" i="1" s="1"/>
  <c r="AB286" i="1"/>
  <c r="AI289" i="1"/>
  <c r="AK289" i="1" s="1"/>
  <c r="AB289" i="1"/>
  <c r="AD289" i="1"/>
  <c r="AI287" i="1"/>
  <c r="AK287" i="1" s="1"/>
  <c r="AD287" i="1"/>
  <c r="AB287" i="1"/>
  <c r="AD277" i="1"/>
  <c r="AI277" i="1"/>
  <c r="AK277" i="1" s="1"/>
  <c r="AB277" i="1"/>
  <c r="AI278" i="1"/>
  <c r="AK278" i="1" s="1"/>
  <c r="AB278" i="1"/>
  <c r="AD278" i="1"/>
  <c r="AD275" i="1"/>
  <c r="AB275" i="1"/>
  <c r="AI275" i="1"/>
  <c r="AK275" i="1" s="1"/>
  <c r="AI282" i="1"/>
  <c r="AK282" i="1" s="1"/>
  <c r="AB282" i="1"/>
  <c r="AD282" i="1"/>
  <c r="AD281" i="1"/>
  <c r="AI281" i="1"/>
  <c r="AK281" i="1" s="1"/>
  <c r="AB281" i="1"/>
  <c r="AI283" i="1"/>
  <c r="AK283" i="1" s="1"/>
  <c r="AB283" i="1"/>
  <c r="AD283" i="1"/>
  <c r="AI276" i="1"/>
  <c r="AK276" i="1" s="1"/>
  <c r="AD276" i="1"/>
  <c r="AB276" i="1"/>
  <c r="AD279" i="1"/>
  <c r="AI279" i="1"/>
  <c r="AK279" i="1" s="1"/>
  <c r="AB279" i="1"/>
  <c r="AI280" i="1"/>
  <c r="AK280" i="1" s="1"/>
  <c r="AB280" i="1"/>
  <c r="AD280" i="1"/>
  <c r="AD264" i="1"/>
  <c r="AI264" i="1"/>
  <c r="AK264" i="1" s="1"/>
  <c r="AB264" i="1"/>
  <c r="AD267" i="1"/>
  <c r="AI267" i="1"/>
  <c r="AK267" i="1" s="1"/>
  <c r="AB267" i="1"/>
  <c r="AD266" i="1"/>
  <c r="AI266" i="1"/>
  <c r="AK266" i="1" s="1"/>
  <c r="AB266" i="1"/>
  <c r="AD269" i="1"/>
  <c r="AI269" i="1"/>
  <c r="AK269" i="1" s="1"/>
  <c r="AB269" i="1"/>
  <c r="AD265" i="1"/>
  <c r="AI265" i="1"/>
  <c r="AK265" i="1" s="1"/>
  <c r="AB265" i="1"/>
  <c r="AD273" i="1"/>
  <c r="AI273" i="1"/>
  <c r="AK273" i="1" s="1"/>
  <c r="AB273" i="1"/>
  <c r="AI272" i="1"/>
  <c r="AK272" i="1" s="1"/>
  <c r="AB272" i="1"/>
  <c r="AD272" i="1"/>
  <c r="AI270" i="1"/>
  <c r="AK270" i="1" s="1"/>
  <c r="AD270" i="1"/>
  <c r="AB270" i="1"/>
  <c r="AD263" i="1"/>
  <c r="AI263" i="1"/>
  <c r="AK263" i="1" s="1"/>
  <c r="AB263" i="1"/>
  <c r="AI271" i="1"/>
  <c r="AK271" i="1" s="1"/>
  <c r="AD271" i="1"/>
  <c r="AB271" i="1"/>
  <c r="AD268" i="1"/>
  <c r="AI268" i="1"/>
  <c r="AK268" i="1" s="1"/>
  <c r="AB268" i="1"/>
  <c r="AD254" i="1"/>
  <c r="AI254" i="1"/>
  <c r="AK254" i="1" s="1"/>
  <c r="AB254" i="1"/>
  <c r="AD257" i="1"/>
  <c r="AI257" i="1"/>
  <c r="AK257" i="1" s="1"/>
  <c r="AB257" i="1"/>
  <c r="AD256" i="1"/>
  <c r="AI256" i="1"/>
  <c r="AK256" i="1" s="1"/>
  <c r="AB256" i="1"/>
  <c r="AD255" i="1"/>
  <c r="AI255" i="1"/>
  <c r="AK255" i="1" s="1"/>
  <c r="AB255" i="1"/>
  <c r="AD260" i="1"/>
  <c r="AI260" i="1"/>
  <c r="AK260" i="1" s="1"/>
  <c r="AB260" i="1"/>
  <c r="AD261" i="1"/>
  <c r="AB261" i="1"/>
  <c r="AI261" i="1"/>
  <c r="AK261" i="1" s="1"/>
  <c r="AD258" i="1"/>
  <c r="AI258" i="1"/>
  <c r="AK258" i="1" s="1"/>
  <c r="AB258" i="1"/>
  <c r="AD259" i="1"/>
  <c r="AI259" i="1"/>
  <c r="AK259" i="1" s="1"/>
  <c r="AB259" i="1"/>
  <c r="AD252" i="1"/>
  <c r="AI252" i="1"/>
  <c r="AK252" i="1" s="1"/>
  <c r="AB252" i="1"/>
  <c r="AD251" i="1"/>
  <c r="AI251" i="1"/>
  <c r="AK251" i="1" s="1"/>
  <c r="AB251" i="1"/>
  <c r="AI225" i="1"/>
  <c r="AK225" i="1" s="1"/>
  <c r="AD225" i="1"/>
  <c r="AB225" i="1"/>
  <c r="AI231" i="1"/>
  <c r="AK231" i="1" s="1"/>
  <c r="AD231" i="1"/>
  <c r="AB231" i="1"/>
  <c r="AI234" i="1"/>
  <c r="AK234" i="1" s="1"/>
  <c r="AD234" i="1"/>
  <c r="AB234" i="1"/>
  <c r="AB232" i="1"/>
  <c r="AD232" i="1"/>
  <c r="AI232" i="1"/>
  <c r="AK232" i="1" s="1"/>
  <c r="AB229" i="1"/>
  <c r="AD229" i="1"/>
  <c r="AI229" i="1"/>
  <c r="AK229" i="1" s="1"/>
  <c r="AD233" i="1"/>
  <c r="AI233" i="1"/>
  <c r="AK233" i="1" s="1"/>
  <c r="AB233" i="1"/>
  <c r="AB226" i="1"/>
  <c r="AI226" i="1"/>
  <c r="AK226" i="1" s="1"/>
  <c r="AD226" i="1"/>
  <c r="AI236" i="1"/>
  <c r="AK236" i="1" s="1"/>
  <c r="AD236" i="1"/>
  <c r="AB236" i="1"/>
  <c r="AI237" i="1"/>
  <c r="AK237" i="1" s="1"/>
  <c r="AB237" i="1"/>
  <c r="AD237" i="1"/>
  <c r="AB230" i="1"/>
  <c r="AI230" i="1"/>
  <c r="AK230" i="1" s="1"/>
  <c r="AD230" i="1"/>
  <c r="AB227" i="1"/>
  <c r="AI227" i="1"/>
  <c r="AK227" i="1" s="1"/>
  <c r="AD227" i="1"/>
  <c r="AB235" i="1"/>
  <c r="AD235" i="1"/>
  <c r="AI235" i="1"/>
  <c r="AK235" i="1" s="1"/>
  <c r="AI228" i="1"/>
  <c r="AK228" i="1" s="1"/>
  <c r="AB228" i="1"/>
  <c r="AD228" i="1"/>
  <c r="AB238" i="1"/>
  <c r="AD238" i="1"/>
  <c r="AI238" i="1"/>
  <c r="AK238" i="1" s="1"/>
  <c r="AI219" i="1"/>
  <c r="AK219" i="1" s="1"/>
  <c r="AD219" i="1"/>
  <c r="AB219" i="1"/>
  <c r="AI221" i="1"/>
  <c r="AK221" i="1" s="1"/>
  <c r="AB221" i="1"/>
  <c r="AD221" i="1"/>
  <c r="AI222" i="1"/>
  <c r="AK222" i="1" s="1"/>
  <c r="AD222" i="1"/>
  <c r="AB222" i="1"/>
  <c r="AD220" i="1"/>
  <c r="AI220" i="1"/>
  <c r="AK220" i="1" s="1"/>
  <c r="AB220" i="1"/>
  <c r="AD217" i="1"/>
  <c r="AI217" i="1"/>
  <c r="AK217" i="1" s="1"/>
  <c r="AB217" i="1"/>
  <c r="AB188" i="1"/>
  <c r="AI188" i="1"/>
  <c r="AK188" i="1" s="1"/>
  <c r="AD188" i="1"/>
  <c r="AD201" i="1"/>
  <c r="AB201" i="1"/>
  <c r="AI201" i="1"/>
  <c r="AK201" i="1" s="1"/>
  <c r="AB190" i="1"/>
  <c r="AI190" i="1"/>
  <c r="AK190" i="1" s="1"/>
  <c r="AD190" i="1"/>
  <c r="AB189" i="1"/>
  <c r="AI189" i="1"/>
  <c r="AK189" i="1" s="1"/>
  <c r="AD189" i="1"/>
  <c r="AB194" i="1"/>
  <c r="AI194" i="1"/>
  <c r="AK194" i="1" s="1"/>
  <c r="AD194" i="1"/>
  <c r="AB186" i="1"/>
  <c r="AD186" i="1"/>
  <c r="AI186" i="1"/>
  <c r="AK186" i="1" s="1"/>
  <c r="AD205" i="1"/>
  <c r="AI205" i="1"/>
  <c r="AK205" i="1" s="1"/>
  <c r="AB205" i="1"/>
  <c r="AI197" i="1"/>
  <c r="AK197" i="1" s="1"/>
  <c r="AD197" i="1"/>
  <c r="AB197" i="1"/>
  <c r="AD191" i="1"/>
  <c r="AB191" i="1"/>
  <c r="AI191" i="1"/>
  <c r="AK191" i="1" s="1"/>
  <c r="AD193" i="1"/>
  <c r="AI193" i="1"/>
  <c r="AK193" i="1" s="1"/>
  <c r="AB193" i="1"/>
  <c r="AD199" i="1"/>
  <c r="AB199" i="1"/>
  <c r="AI199" i="1"/>
  <c r="AK199" i="1" s="1"/>
  <c r="AI200" i="1"/>
  <c r="AK200" i="1" s="1"/>
  <c r="AB200" i="1"/>
  <c r="AD200" i="1"/>
  <c r="AI196" i="1"/>
  <c r="AK196" i="1" s="1"/>
  <c r="AB196" i="1"/>
  <c r="AD196" i="1"/>
  <c r="AD204" i="1"/>
  <c r="AI204" i="1"/>
  <c r="AK204" i="1" s="1"/>
  <c r="AB204" i="1"/>
  <c r="AB202" i="1"/>
  <c r="AI202" i="1"/>
  <c r="AK202" i="1" s="1"/>
  <c r="AD202" i="1"/>
  <c r="AD195" i="1"/>
  <c r="AB195" i="1"/>
  <c r="AI195" i="1"/>
  <c r="AK195" i="1" s="1"/>
  <c r="AB198" i="1"/>
  <c r="AI198" i="1"/>
  <c r="AK198" i="1" s="1"/>
  <c r="AD198" i="1"/>
  <c r="AB187" i="1"/>
  <c r="AD187" i="1"/>
  <c r="AI187" i="1"/>
  <c r="AK187" i="1" s="1"/>
  <c r="AI203" i="1"/>
  <c r="AK203" i="1" s="1"/>
  <c r="AB203" i="1"/>
  <c r="AD203" i="1"/>
  <c r="AI192" i="1"/>
  <c r="AK192" i="1" s="1"/>
  <c r="AD192" i="1"/>
  <c r="AB192" i="1"/>
  <c r="AB177" i="1"/>
  <c r="AI177" i="1"/>
  <c r="AK177" i="1" s="1"/>
  <c r="AD177" i="1"/>
  <c r="AD178" i="1"/>
  <c r="AB178" i="1"/>
  <c r="AI178" i="1"/>
  <c r="AK178" i="1" s="1"/>
  <c r="AB181" i="1"/>
  <c r="AI181" i="1"/>
  <c r="AK181" i="1" s="1"/>
  <c r="AD181" i="1"/>
  <c r="AI179" i="1"/>
  <c r="AK179" i="1" s="1"/>
  <c r="AB179" i="1"/>
  <c r="AD179" i="1"/>
  <c r="AI171" i="1"/>
  <c r="AK171" i="1" s="1"/>
  <c r="AB171" i="1"/>
  <c r="AD171" i="1"/>
  <c r="AI172" i="1"/>
  <c r="AK172" i="1" s="1"/>
  <c r="AD172" i="1"/>
  <c r="AB172" i="1"/>
  <c r="AI180" i="1"/>
  <c r="AK180" i="1" s="1"/>
  <c r="AD180" i="1"/>
  <c r="AB180" i="1"/>
  <c r="AD168" i="1"/>
  <c r="AB168" i="1"/>
  <c r="AI168" i="1"/>
  <c r="AK168" i="1" s="1"/>
  <c r="AD170" i="1"/>
  <c r="AI170" i="1"/>
  <c r="AK170" i="1" s="1"/>
  <c r="AB170" i="1"/>
  <c r="AB169" i="1"/>
  <c r="AI169" i="1"/>
  <c r="AK169" i="1" s="1"/>
  <c r="AD169" i="1"/>
  <c r="AJ167" i="1"/>
  <c r="AL167" i="1"/>
  <c r="AB176" i="1"/>
  <c r="AI176" i="1"/>
  <c r="AK176" i="1" s="1"/>
  <c r="AD176" i="1"/>
  <c r="AD174" i="1"/>
  <c r="AB174" i="1"/>
  <c r="AI174" i="1"/>
  <c r="AK174" i="1" s="1"/>
  <c r="AI184" i="1"/>
  <c r="AK184" i="1" s="1"/>
  <c r="AD184" i="1"/>
  <c r="AB184" i="1"/>
  <c r="AD182" i="1"/>
  <c r="AB182" i="1"/>
  <c r="AI182" i="1"/>
  <c r="AK182" i="1" s="1"/>
  <c r="AI175" i="1"/>
  <c r="AK175" i="1" s="1"/>
  <c r="AB175" i="1"/>
  <c r="AD175" i="1"/>
  <c r="AI183" i="1"/>
  <c r="AK183" i="1" s="1"/>
  <c r="AB183" i="1"/>
  <c r="AD183" i="1"/>
  <c r="AB173" i="1"/>
  <c r="AI173" i="1"/>
  <c r="AK173" i="1" s="1"/>
  <c r="AD173" i="1"/>
  <c r="AB151" i="1"/>
  <c r="AD151" i="1"/>
  <c r="AB163" i="1"/>
  <c r="AD163" i="1"/>
  <c r="AB146" i="1"/>
  <c r="AD146" i="1"/>
  <c r="AB159" i="1"/>
  <c r="AD159" i="1"/>
  <c r="AD162" i="1"/>
  <c r="AB162" i="1"/>
  <c r="AB143" i="1"/>
  <c r="AD143" i="1"/>
  <c r="AD158" i="1"/>
  <c r="AB158" i="1"/>
  <c r="AD142" i="1"/>
  <c r="AB142" i="1"/>
  <c r="AD150" i="1"/>
  <c r="AB150" i="1"/>
  <c r="AB154" i="1"/>
  <c r="AD154" i="1"/>
  <c r="AD75" i="1"/>
  <c r="AD134" i="1"/>
  <c r="AB134" i="1"/>
  <c r="AD133" i="1"/>
  <c r="AB133" i="1"/>
  <c r="AD137" i="1"/>
  <c r="AB137" i="1"/>
  <c r="AD129" i="1"/>
  <c r="AD127" i="1"/>
  <c r="AD126" i="1"/>
  <c r="AD121" i="1"/>
  <c r="AD120" i="1"/>
  <c r="AD124" i="1"/>
  <c r="AD118" i="1"/>
  <c r="AD115" i="1"/>
  <c r="AD108" i="1"/>
  <c r="AD112" i="1"/>
  <c r="V107" i="1"/>
  <c r="AD111" i="1"/>
  <c r="AD97" i="1"/>
  <c r="AD104" i="1"/>
  <c r="AD101" i="1"/>
  <c r="AD100" i="1"/>
  <c r="AD92" i="1"/>
  <c r="AD89" i="1"/>
  <c r="AD85" i="1"/>
  <c r="AD82" i="1"/>
  <c r="AD88" i="1"/>
  <c r="AD86" i="1"/>
  <c r="AD74" i="1"/>
  <c r="AD70" i="1"/>
  <c r="AD69" i="1"/>
  <c r="AD65" i="1"/>
  <c r="AD62" i="1" s="1"/>
  <c r="AL60" i="1"/>
  <c r="AD59" i="1"/>
  <c r="AD58" i="1" s="1"/>
  <c r="AD57" i="1"/>
  <c r="AD55" i="1"/>
  <c r="AD54" i="1"/>
  <c r="AD53" i="1"/>
  <c r="AD48" i="1"/>
  <c r="AD47" i="1"/>
  <c r="AD51" i="1"/>
  <c r="AD49" i="1"/>
  <c r="AD43" i="1"/>
  <c r="AD41" i="1"/>
  <c r="AD35" i="1"/>
  <c r="AD36" i="1"/>
  <c r="AD34" i="1"/>
  <c r="AD28" i="1"/>
  <c r="AD27" i="1"/>
  <c r="AD24" i="1"/>
  <c r="V17" i="1"/>
  <c r="AD21" i="1"/>
  <c r="AD19" i="1"/>
  <c r="AD18" i="1"/>
  <c r="AD10" i="1"/>
  <c r="AD9" i="1"/>
  <c r="AD14" i="1"/>
  <c r="AD13" i="1"/>
  <c r="AD16" i="1"/>
  <c r="AD7" i="1"/>
  <c r="AD8" i="1"/>
  <c r="AJ106" i="1" l="1"/>
  <c r="AL89" i="1"/>
  <c r="AK89" i="1"/>
  <c r="AJ89" i="1"/>
  <c r="AJ88" i="1"/>
  <c r="AK88" i="1"/>
  <c r="AL88" i="1" s="1"/>
  <c r="AK115" i="1"/>
  <c r="AL115" i="1" s="1"/>
  <c r="AJ115" i="1"/>
  <c r="AK112" i="1"/>
  <c r="AL112" i="1" s="1"/>
  <c r="AJ112" i="1"/>
  <c r="AK248" i="1"/>
  <c r="AL248" i="1" s="1"/>
  <c r="AJ248" i="1"/>
  <c r="AK245" i="1"/>
  <c r="AL245" i="1" s="1"/>
  <c r="AJ245" i="1"/>
  <c r="AK214" i="1"/>
  <c r="AL214" i="1" s="1"/>
  <c r="AJ214" i="1"/>
  <c r="AL104" i="1"/>
  <c r="AK104" i="1"/>
  <c r="AJ104" i="1"/>
  <c r="AL51" i="1"/>
  <c r="AK51" i="1"/>
  <c r="AJ51" i="1"/>
  <c r="AK300" i="1"/>
  <c r="AL300" i="1" s="1"/>
  <c r="AJ300" i="1"/>
  <c r="AK160" i="1"/>
  <c r="AL160" i="1" s="1"/>
  <c r="AJ160" i="1"/>
  <c r="AK111" i="1"/>
  <c r="AL111" i="1" s="1"/>
  <c r="AJ111" i="1"/>
  <c r="AK215" i="1"/>
  <c r="AL215" i="1" s="1"/>
  <c r="AJ215" i="1"/>
  <c r="AK145" i="1"/>
  <c r="AL145" i="1" s="1"/>
  <c r="AL138" i="1" s="1"/>
  <c r="AJ145" i="1"/>
  <c r="AK139" i="1"/>
  <c r="AL139" i="1" s="1"/>
  <c r="AJ139" i="1"/>
  <c r="AL43" i="1"/>
  <c r="AK43" i="1"/>
  <c r="AK13" i="1"/>
  <c r="AL13" i="1" s="1"/>
  <c r="AL6" i="1" s="1"/>
  <c r="AJ13" i="1"/>
  <c r="AK210" i="1"/>
  <c r="AL210" i="1" s="1"/>
  <c r="AJ210" i="1"/>
  <c r="AK207" i="1"/>
  <c r="AL207" i="1" s="1"/>
  <c r="AJ207" i="1"/>
  <c r="AL100" i="1"/>
  <c r="AK100" i="1"/>
  <c r="AK71" i="1"/>
  <c r="AL71" i="1" s="1"/>
  <c r="AJ71" i="1"/>
  <c r="AK147" i="1"/>
  <c r="AL147" i="1" s="1"/>
  <c r="AJ147" i="1"/>
  <c r="AK249" i="1"/>
  <c r="AL249" i="1" s="1"/>
  <c r="AJ249" i="1"/>
  <c r="AL129" i="1"/>
  <c r="AK129" i="1"/>
  <c r="AJ129" i="1"/>
  <c r="AK247" i="1"/>
  <c r="AL247" i="1" s="1"/>
  <c r="AJ247" i="1"/>
  <c r="AK212" i="1"/>
  <c r="AL212" i="1" s="1"/>
  <c r="AJ212" i="1"/>
  <c r="AK48" i="1"/>
  <c r="AL48" i="1" s="1"/>
  <c r="AJ48" i="1"/>
  <c r="AK211" i="1"/>
  <c r="AL211" i="1" s="1"/>
  <c r="AJ211" i="1"/>
  <c r="AJ122" i="1"/>
  <c r="AK122" i="1"/>
  <c r="AL122" i="1" s="1"/>
  <c r="AK54" i="1"/>
  <c r="AL54" i="1" s="1"/>
  <c r="AJ54" i="1"/>
  <c r="AL47" i="1"/>
  <c r="AK47" i="1"/>
  <c r="AJ47" i="1"/>
  <c r="AK148" i="1"/>
  <c r="AL148" i="1" s="1"/>
  <c r="AJ148" i="1"/>
  <c r="AK208" i="1"/>
  <c r="AL208" i="1" s="1"/>
  <c r="AJ208" i="1"/>
  <c r="AK155" i="1"/>
  <c r="AL155" i="1" s="1"/>
  <c r="AJ155" i="1"/>
  <c r="AL118" i="1"/>
  <c r="AK118" i="1"/>
  <c r="AJ118" i="1"/>
  <c r="AK38" i="1"/>
  <c r="AL38" i="1" s="1"/>
  <c r="AJ38" i="1"/>
  <c r="AK31" i="1"/>
  <c r="AL31" i="1" s="1"/>
  <c r="AJ31" i="1"/>
  <c r="V302" i="1"/>
  <c r="AD166" i="1"/>
  <c r="AJ128" i="1"/>
  <c r="AL128" i="1"/>
  <c r="AD32" i="1"/>
  <c r="AD285" i="1"/>
  <c r="AD130" i="1"/>
  <c r="AD45" i="1"/>
  <c r="AD138" i="1"/>
  <c r="AJ127" i="1"/>
  <c r="AL127" i="1"/>
  <c r="AD224" i="1"/>
  <c r="AD262" i="1"/>
  <c r="AD291" i="1"/>
  <c r="AD206" i="1"/>
  <c r="AJ90" i="1"/>
  <c r="AL90" i="1"/>
  <c r="AD239" i="1"/>
  <c r="AL213" i="1"/>
  <c r="AJ213" i="1"/>
  <c r="AL28" i="1"/>
  <c r="AJ28" i="1"/>
  <c r="AJ36" i="1"/>
  <c r="AL36" i="1"/>
  <c r="AD185" i="1"/>
  <c r="AD274" i="1"/>
  <c r="AJ102" i="1"/>
  <c r="AL102" i="1"/>
  <c r="AJ55" i="1"/>
  <c r="AL55" i="1"/>
  <c r="AL69" i="1"/>
  <c r="AJ69" i="1"/>
  <c r="AL244" i="1"/>
  <c r="AJ244" i="1"/>
  <c r="AL41" i="1"/>
  <c r="AJ41" i="1"/>
  <c r="AJ86" i="1"/>
  <c r="AL86" i="1"/>
  <c r="AD125" i="1"/>
  <c r="AD218" i="1"/>
  <c r="AL94" i="1"/>
  <c r="AL93" i="1" s="1"/>
  <c r="AJ94" i="1"/>
  <c r="AL24" i="1"/>
  <c r="AJ24" i="1"/>
  <c r="AL209" i="1"/>
  <c r="AJ209" i="1"/>
  <c r="AL18" i="1"/>
  <c r="AL17" i="1" s="1"/>
  <c r="AJ18" i="1"/>
  <c r="AJ14" i="1"/>
  <c r="AL14" i="1"/>
  <c r="AL241" i="1"/>
  <c r="AJ241" i="1"/>
  <c r="AJ98" i="1"/>
  <c r="AL98" i="1"/>
  <c r="AL49" i="1"/>
  <c r="AJ49" i="1"/>
  <c r="AL246" i="1"/>
  <c r="AJ246" i="1"/>
  <c r="AD253" i="1"/>
  <c r="AJ250" i="1"/>
  <c r="AL250" i="1"/>
  <c r="AJ19" i="1"/>
  <c r="AL19" i="1"/>
  <c r="AL40" i="1"/>
  <c r="AJ40" i="1"/>
  <c r="AJ82" i="1"/>
  <c r="AL82" i="1"/>
  <c r="AL81" i="1" s="1"/>
  <c r="AJ68" i="1"/>
  <c r="AL68" i="1"/>
  <c r="AL113" i="1"/>
  <c r="AJ113" i="1"/>
  <c r="AL101" i="1"/>
  <c r="AL96" i="1" s="1"/>
  <c r="AJ101" i="1"/>
  <c r="AL301" i="1"/>
  <c r="AL299" i="1" s="1"/>
  <c r="AJ301" i="1"/>
  <c r="AJ297" i="1"/>
  <c r="AL297" i="1"/>
  <c r="AL295" i="1"/>
  <c r="AJ295" i="1"/>
  <c r="AJ298" i="1"/>
  <c r="AL298" i="1"/>
  <c r="AL293" i="1"/>
  <c r="AJ293" i="1"/>
  <c r="AJ296" i="1"/>
  <c r="AL296" i="1"/>
  <c r="AJ292" i="1"/>
  <c r="AL292" i="1"/>
  <c r="AJ294" i="1"/>
  <c r="AL294" i="1"/>
  <c r="AL290" i="1"/>
  <c r="AJ290" i="1"/>
  <c r="AL286" i="1"/>
  <c r="AJ286" i="1"/>
  <c r="AL289" i="1"/>
  <c r="AJ289" i="1"/>
  <c r="AL287" i="1"/>
  <c r="AJ287" i="1"/>
  <c r="AL288" i="1"/>
  <c r="AJ288" i="1"/>
  <c r="AJ283" i="1"/>
  <c r="AL283" i="1"/>
  <c r="AJ278" i="1"/>
  <c r="AL278" i="1"/>
  <c r="AJ276" i="1"/>
  <c r="AL276" i="1"/>
  <c r="AL281" i="1"/>
  <c r="AJ281" i="1"/>
  <c r="AL282" i="1"/>
  <c r="AJ282" i="1"/>
  <c r="AL277" i="1"/>
  <c r="AJ277" i="1"/>
  <c r="AL279" i="1"/>
  <c r="AJ279" i="1"/>
  <c r="AJ280" i="1"/>
  <c r="AL280" i="1"/>
  <c r="AL275" i="1"/>
  <c r="AJ275" i="1"/>
  <c r="AL268" i="1"/>
  <c r="AJ268" i="1"/>
  <c r="AL272" i="1"/>
  <c r="AJ272" i="1"/>
  <c r="AJ269" i="1"/>
  <c r="AL269" i="1"/>
  <c r="AL266" i="1"/>
  <c r="AJ266" i="1"/>
  <c r="AL263" i="1"/>
  <c r="AJ263" i="1"/>
  <c r="AL270" i="1"/>
  <c r="AJ270" i="1"/>
  <c r="AL265" i="1"/>
  <c r="AJ265" i="1"/>
  <c r="AL264" i="1"/>
  <c r="AJ264" i="1"/>
  <c r="AL271" i="1"/>
  <c r="AJ271" i="1"/>
  <c r="AL273" i="1"/>
  <c r="AJ273" i="1"/>
  <c r="AL267" i="1"/>
  <c r="AJ267" i="1"/>
  <c r="AL259" i="1"/>
  <c r="AJ259" i="1"/>
  <c r="AL255" i="1"/>
  <c r="AJ255" i="1"/>
  <c r="AL258" i="1"/>
  <c r="AJ258" i="1"/>
  <c r="AL261" i="1"/>
  <c r="AJ261" i="1"/>
  <c r="AL260" i="1"/>
  <c r="AJ260" i="1"/>
  <c r="AL254" i="1"/>
  <c r="AJ254" i="1"/>
  <c r="AL256" i="1"/>
  <c r="AJ256" i="1"/>
  <c r="AL257" i="1"/>
  <c r="AJ257" i="1"/>
  <c r="AL252" i="1"/>
  <c r="AJ252" i="1"/>
  <c r="AL251" i="1"/>
  <c r="AJ251" i="1"/>
  <c r="AL227" i="1"/>
  <c r="AJ227" i="1"/>
  <c r="AL226" i="1"/>
  <c r="AJ226" i="1"/>
  <c r="AL232" i="1"/>
  <c r="AJ232" i="1"/>
  <c r="AL231" i="1"/>
  <c r="AJ231" i="1"/>
  <c r="AL238" i="1"/>
  <c r="AJ238" i="1"/>
  <c r="AL236" i="1"/>
  <c r="AJ236" i="1"/>
  <c r="AL235" i="1"/>
  <c r="AJ235" i="1"/>
  <c r="AL229" i="1"/>
  <c r="AJ229" i="1"/>
  <c r="AL234" i="1"/>
  <c r="AJ234" i="1"/>
  <c r="AL228" i="1"/>
  <c r="AJ228" i="1"/>
  <c r="AL230" i="1"/>
  <c r="AJ230" i="1"/>
  <c r="AL237" i="1"/>
  <c r="AJ237" i="1"/>
  <c r="AL233" i="1"/>
  <c r="AJ233" i="1"/>
  <c r="AL225" i="1"/>
  <c r="AJ225" i="1"/>
  <c r="AL221" i="1"/>
  <c r="AJ221" i="1"/>
  <c r="AL220" i="1"/>
  <c r="AJ220" i="1"/>
  <c r="AJ222" i="1"/>
  <c r="AL222" i="1"/>
  <c r="AJ219" i="1"/>
  <c r="AL219" i="1"/>
  <c r="AL217" i="1"/>
  <c r="AJ217" i="1"/>
  <c r="AL202" i="1"/>
  <c r="AJ202" i="1"/>
  <c r="AL205" i="1"/>
  <c r="AJ205" i="1"/>
  <c r="AL203" i="1"/>
  <c r="AJ203" i="1"/>
  <c r="AL191" i="1"/>
  <c r="AJ191" i="1"/>
  <c r="AL189" i="1"/>
  <c r="AJ189" i="1"/>
  <c r="AL192" i="1"/>
  <c r="AJ192" i="1"/>
  <c r="AL187" i="1"/>
  <c r="AJ187" i="1"/>
  <c r="AL198" i="1"/>
  <c r="AJ198" i="1"/>
  <c r="AL200" i="1"/>
  <c r="AJ200" i="1"/>
  <c r="AL197" i="1"/>
  <c r="AJ197" i="1"/>
  <c r="AL186" i="1"/>
  <c r="AJ186" i="1"/>
  <c r="AL194" i="1"/>
  <c r="AJ194" i="1"/>
  <c r="AL201" i="1"/>
  <c r="AJ201" i="1"/>
  <c r="AL188" i="1"/>
  <c r="AJ188" i="1"/>
  <c r="AL195" i="1"/>
  <c r="AJ195" i="1"/>
  <c r="AL190" i="1"/>
  <c r="AJ190" i="1"/>
  <c r="AL204" i="1"/>
  <c r="AJ204" i="1"/>
  <c r="AL196" i="1"/>
  <c r="AJ196" i="1"/>
  <c r="AL199" i="1"/>
  <c r="AJ199" i="1"/>
  <c r="AL193" i="1"/>
  <c r="AJ193" i="1"/>
  <c r="AL183" i="1"/>
  <c r="AJ183" i="1"/>
  <c r="AL182" i="1"/>
  <c r="AJ182" i="1"/>
  <c r="AL168" i="1"/>
  <c r="AJ168" i="1"/>
  <c r="AL172" i="1"/>
  <c r="AJ172" i="1"/>
  <c r="AL184" i="1"/>
  <c r="AJ184" i="1"/>
  <c r="AL180" i="1"/>
  <c r="AJ180" i="1"/>
  <c r="AL174" i="1"/>
  <c r="AJ174" i="1"/>
  <c r="AL176" i="1"/>
  <c r="AJ176" i="1"/>
  <c r="AL170" i="1"/>
  <c r="AJ170" i="1"/>
  <c r="AL179" i="1"/>
  <c r="AJ179" i="1"/>
  <c r="AL178" i="1"/>
  <c r="AJ178" i="1"/>
  <c r="AL177" i="1"/>
  <c r="AJ177" i="1"/>
  <c r="AL173" i="1"/>
  <c r="AJ173" i="1"/>
  <c r="AL181" i="1"/>
  <c r="AJ181" i="1"/>
  <c r="AL175" i="1"/>
  <c r="AJ175" i="1"/>
  <c r="AL169" i="1"/>
  <c r="AJ169" i="1"/>
  <c r="AL171" i="1"/>
  <c r="AJ171" i="1"/>
  <c r="AD6" i="1"/>
  <c r="AD17" i="1"/>
  <c r="AD23" i="1"/>
  <c r="AD39" i="1"/>
  <c r="AD52" i="1"/>
  <c r="AD67" i="1"/>
  <c r="AL75" i="1"/>
  <c r="AD81" i="1"/>
  <c r="AD96" i="1"/>
  <c r="AD117" i="1"/>
  <c r="AL130" i="1"/>
  <c r="AD107" i="1"/>
  <c r="AL105" i="1"/>
  <c r="AL62" i="1"/>
  <c r="AL58" i="1"/>
  <c r="AL45" i="1" l="1"/>
  <c r="AL32" i="1"/>
  <c r="AL23" i="1"/>
  <c r="AL224" i="1"/>
  <c r="AL166" i="1"/>
  <c r="AL274" i="1"/>
  <c r="AL285" i="1"/>
  <c r="AL206" i="1"/>
  <c r="AL218" i="1"/>
  <c r="AL291" i="1"/>
  <c r="AL253" i="1"/>
  <c r="AL262" i="1"/>
  <c r="AL239" i="1"/>
  <c r="AL185" i="1"/>
  <c r="AD302" i="1"/>
  <c r="AL39" i="1"/>
  <c r="AL52" i="1"/>
  <c r="AL67" i="1"/>
  <c r="AL107" i="1"/>
  <c r="AL117" i="1"/>
  <c r="AL125" i="1"/>
  <c r="AL302" i="1" l="1"/>
</calcChain>
</file>

<file path=xl/comments1.xml><?xml version="1.0" encoding="utf-8"?>
<comments xmlns="http://schemas.openxmlformats.org/spreadsheetml/2006/main">
  <authors>
    <author>Rosângela campos sampaio</author>
  </authors>
  <commentList>
    <comment ref="F28" authorId="0" shapeId="0">
      <text>
        <r>
          <rPr>
            <b/>
            <sz val="9"/>
            <color indexed="81"/>
            <rFont val="Segoe UI"/>
            <family val="2"/>
          </rPr>
          <t>GABRIELLE:</t>
        </r>
        <r>
          <rPr>
            <sz val="9"/>
            <color indexed="81"/>
            <rFont val="Segoe UI"/>
            <family val="2"/>
          </rPr>
          <t xml:space="preserve">
ADITIVO:
1008,71 
</t>
        </r>
      </text>
    </comment>
    <comment ref="F29" authorId="0" shapeId="0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>ADITIVO:
38,54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F31" authorId="0" shapeId="0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 xml:space="preserve">ADITIVO:
4,46
</t>
        </r>
      </text>
    </comment>
  </commentList>
</comments>
</file>

<file path=xl/sharedStrings.xml><?xml version="1.0" encoding="utf-8"?>
<sst xmlns="http://schemas.openxmlformats.org/spreadsheetml/2006/main" count="2652" uniqueCount="961">
  <si>
    <t>CONSTRUTORA SOUSA CAMPOS: 19.175.657/0001-18</t>
  </si>
  <si>
    <t>Bancos</t>
  </si>
  <si>
    <t>B.D.I.</t>
  </si>
  <si>
    <t>Encargos Sociais</t>
  </si>
  <si>
    <t>OBRA: CONTRATAÇÃO DE EMPRESA PARA CONSTRUÇÃO DE UMA ESCOLA COM 06 (SEIS) SALAS DE AULA  NO MUNICÍPIO DE MOGEIRO–PB</t>
  </si>
  <si>
    <t xml:space="preserve"> SINAPI -    04/2023
SBC - 05/2023
ORSE - 05/2023
SEINFRA - 05/2021
</t>
  </si>
  <si>
    <t>22,47%</t>
  </si>
  <si>
    <t>ORSE 111,93 / 71,07                                 SBC 113,45 / -                                               SEINFRA 112,76 / 71,07                                   SINAPI  113,42 / 69,75                                     PROPRIA</t>
  </si>
  <si>
    <t>PLANILHA ORÇAMENTÁRIA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</si>
  <si>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</si>
  <si>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</si>
  <si>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</si>
  <si>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</si>
  <si>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</si>
  <si>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</si>
  <si>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</si>
  <si>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</si>
  <si>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</si>
  <si>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</si>
  <si>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</si>
  <si>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</si>
  <si>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51 </t>
  </si>
  <si>
    <t>ORSE</t>
  </si>
  <si>
    <t>Placa de obra em chapa aço galvanizado, instalada - Rev 02_01/2022</t>
  </si>
  <si>
    <t>m²</t>
  </si>
  <si>
    <t xml:space="preserve"> 98458 </t>
  </si>
  <si>
    <t>SINAPI</t>
  </si>
  <si>
    <t>TAPUME COM COMPENSADO DE MADEIRA. AF_05/2018</t>
  </si>
  <si>
    <t xml:space="preserve"> C2850 </t>
  </si>
  <si>
    <t>SEINFRA</t>
  </si>
  <si>
    <t>INSTALAÇÕES PROVISÓRIAS DE LUZ , FORÇA,TELEFONE E LÓGICA</t>
  </si>
  <si>
    <t>UN</t>
  </si>
  <si>
    <t xml:space="preserve"> 93214 </t>
  </si>
  <si>
    <t>EXECUÇÃO DE RESERVATÓRIO ELEVADO DE ÁGUA (1000 LITROS) EM CANTEIRO DE OBRA, APOIADO EM ESTRUTURA DE MADEIRA. AF_02/2016_PA</t>
  </si>
  <si>
    <t xml:space="preserve"> C2832 </t>
  </si>
  <si>
    <t>FOSSA SÉPTICA E SUMIDOURO  EM ALVENARIA</t>
  </si>
  <si>
    <t xml:space="preserve"> 93212 </t>
  </si>
  <si>
    <t>EXECUÇÃO DE SANITÁRIO E VESTIÁRIO EM CANTEIRO DE OBRA EM CHAPA DE MADEIRA COMPENSADA, NÃO INCLUSO MOBILIÁRIO. AF_02/2016</t>
  </si>
  <si>
    <t xml:space="preserve"> 93207 </t>
  </si>
  <si>
    <t>EXECUÇÃO DE ESCRITÓRIO EM CANTEIRO DE OBRA EM CHAPA DE MADEIRA COMPENSADA, NÃO INCLUSO MOBILIÁRIO E EQUIPAMENTOS. AF_02/2016</t>
  </si>
  <si>
    <t xml:space="preserve"> 93584 </t>
  </si>
  <si>
    <t>EXECUÇÃO DE DEPÓSITO EM CANTEIRO DE OBRA EM CHAPA DE MADEIRA COMPENSADA, NÃO INCLUSO MOBILIÁRIO. AF_04/2016</t>
  </si>
  <si>
    <t xml:space="preserve"> C1630 </t>
  </si>
  <si>
    <t>LOCAÇÃO DA OBRA - EXECUÇÃO DE GABARITO</t>
  </si>
  <si>
    <t xml:space="preserve"> 98525 </t>
  </si>
  <si>
    <t>LIMPEZA MECANIZADA DE CAMADA VEGETAL, VEGETAÇÃO E PEQUENAS ÁRVORES (DIÂMETRO DE TRONCO MENOR QUE 0,20 M), COM TRATOR DE ESTEIRAS.AF_05/2018</t>
  </si>
  <si>
    <t xml:space="preserve"> 2 </t>
  </si>
  <si>
    <t>MOVIMENTO DE TERRAS PARA FUNDAÇÕES</t>
  </si>
  <si>
    <t xml:space="preserve"> 94319 </t>
  </si>
  <si>
    <t>ATERRO MANUAL DE VALAS COM SOLO ARGILO-ARENOSO E COMPACTAÇÃO MECANIZADA. AF_05/2016</t>
  </si>
  <si>
    <t>m³</t>
  </si>
  <si>
    <t xml:space="preserve"> 93358 </t>
  </si>
  <si>
    <t>ESCAVAÇÃO MANUAL DE VALA COM PROFUNDIDADE MENOR OU IGUAL A 1,30 M. AF_02/2021</t>
  </si>
  <si>
    <t xml:space="preserve"> 93382 </t>
  </si>
  <si>
    <t>REATERRO MANUAL DE VALAS COM COMPACTAÇÃO MECANIZADA. AF_04/2016</t>
  </si>
  <si>
    <t xml:space="preserve"> 3 </t>
  </si>
  <si>
    <t>FUNDAÇÕES</t>
  </si>
  <si>
    <t xml:space="preserve"> 3.1 </t>
  </si>
  <si>
    <t>CONCRETO ARMADO PARA FUNDAÇÕES</t>
  </si>
  <si>
    <t xml:space="preserve"> 96619 </t>
  </si>
  <si>
    <t>LASTRO DE CONCRETO MAGRO, APLICADO EM BLOCOS DE COROAMENTO OU SAPATAS, ESPESSURA DE 5 CM. AF_08/2017</t>
  </si>
  <si>
    <t xml:space="preserve"> 96535 </t>
  </si>
  <si>
    <t>FABRICAÇÃO, MONTAGEM E DESMONTAGEM DE FÔRMA PARA SAPATA, EM MADEIRA SERRADA, E=25 MM, 4 UTILIZAÇÕES. AF_06/2017</t>
  </si>
  <si>
    <t xml:space="preserve"> 92916 </t>
  </si>
  <si>
    <t>ARMAÇÃO DE ESTRUTURAS DIVERSAS DE CONCRETO ARMADO, EXCETO VIGAS, PILARES, LAJES E FUNDAÇÕES, UTILIZANDO AÇO CA-50 DE 6,3 MM - MONTAGEM. AF_06/2022</t>
  </si>
  <si>
    <t>KG</t>
  </si>
  <si>
    <t xml:space="preserve"> 92917 </t>
  </si>
  <si>
    <t>ARMAÇÃO DE ESTRUTURAS DIVERSAS DE CONCRETO ARMADO, EXCETO VIGAS, PILARES, LAJES E FUNDAÇÕES, UTILIZANDO AÇO CA-50 DE 8,0 MM - MONTAGEM. AF_06/2022</t>
  </si>
  <si>
    <t xml:space="preserve"> 92919 </t>
  </si>
  <si>
    <t>ARMAÇÃO DE ESTRUTURAS DIVERSAS DE CONCRETO ARMADO, EXCETO VIGAS, PILARES, LAJES E FUNDAÇÕES, UTILIZANDO AÇO CA-50 DE 10,0 MM - MONTAGEM. AF_06/2022</t>
  </si>
  <si>
    <t xml:space="preserve"> 92921 </t>
  </si>
  <si>
    <t>ARMAÇÃO DE ESTRUTURAS DIVERSAS DE CONCRETO ARMADO, EXCETO VIGAS, PILARES, LAJES E FUNDAÇÕES, UTILIZANDO AÇO CA-50 DE 12,5 MM - MONTAGEM. AF_06/2022</t>
  </si>
  <si>
    <t xml:space="preserve"> 92915 </t>
  </si>
  <si>
    <t>ARMAÇÃO DE ESTRUTURAS DIVERSAS DE CONCRETO ARMADO, EXCETO VIGAS, PILARES, LAJES E FUNDAÇÕES, UTILIZANDO AÇO CA-60 DE 5,0 MM - MONTAGEM. AF_06/2022</t>
  </si>
  <si>
    <t xml:space="preserve"> 96558 </t>
  </si>
  <si>
    <t>CONCRETAGEM DE SAPATAS, FCK 30 MPA, COM USO DE BOMBA  LANÇAMENTO, ADENSAMENTO E ACABAMENTO. AF_11/2016</t>
  </si>
  <si>
    <t xml:space="preserve"> 3.2 </t>
  </si>
  <si>
    <t>CONCRETO ARMADO PARA FUNDAÇÕES - VIGAS BALDRAMES</t>
  </si>
  <si>
    <t xml:space="preserve"> 96536 </t>
  </si>
  <si>
    <t>FABRICAÇÃO, MONTAGEM E DESMONTAGEM DE FÔRMA PARA VIGA BALDRAME, EM MADEIRA SERRADA, E=25 MM, 4 UTILIZAÇÕES. AF_06/2017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</si>
  <si>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</si>
  <si>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</si>
  <si>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</si>
  <si>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BASE CAIXA D'ÁGUA</t>
  </si>
  <si>
    <t xml:space="preserve"> 4 </t>
  </si>
  <si>
    <t>SUPERESTRUTURA</t>
  </si>
  <si>
    <t xml:space="preserve"> 4.1 </t>
  </si>
  <si>
    <t>CONCRETO ARMADO - VIGAS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</si>
  <si>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</si>
  <si>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</si>
  <si>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92760 </t>
  </si>
  <si>
    <t>ARMAÇÃO DE PILAR OU VIGA DE ESTRUTURA CONVENCIONAL DE CONCRETO ARMADO UTILIZANDO AÇO CA-50 DE 6,3 MM - MONTAGEM. AF_06/2022</t>
  </si>
  <si>
    <t xml:space="preserve"> 92761 </t>
  </si>
  <si>
    <t>ARMAÇÃO DE PILAR OU VIGA DE ESTRUTURA CONVENCIONAL DE CONCRETO ARMADO UTILIZANDO AÇO CA-50 DE 8,0 MM - MONTAGEM. AF_06/2022</t>
  </si>
  <si>
    <t xml:space="preserve"> 92762 </t>
  </si>
  <si>
    <t>ARMAÇÃO DE PILAR OU VIGA DE ESTRUTURA CONVENCIONAL DE CONCRETO ARMADO UTILIZANDO AÇO CA-50 DE 10,0 MM - MONTAGEM. AF_06/2022</t>
  </si>
  <si>
    <t xml:space="preserve"> 92759 </t>
  </si>
  <si>
    <t>ARMAÇÃO DE PILAR OU VIGA DE ESTRUTURA CONVENCIONAL DE CONCRETO ARMADO UTILIZANDO AÇO CA-60 DE 5,0 MM - MONTAGEM. AF_06/2022</t>
  </si>
  <si>
    <t xml:space="preserve"> 103675 </t>
  </si>
  <si>
    <t>CONCRETAGEM DE VIGAS E LAJES, FCK=25 MPA, PARA LAJES MACIÇAS OU NERVURADAS COM USO DE BOMBA - LANÇAMENTO, ADENSAMENTO E ACABAMENTO. AF_02/2022_PS</t>
  </si>
  <si>
    <t xml:space="preserve"> 4.2 </t>
  </si>
  <si>
    <t>CONCRETO ARMADO - LAJES E PILARES</t>
  </si>
  <si>
    <t xml:space="preserve"> 92435 </t>
  </si>
  <si>
    <t>MONTAGEM E DESMONTAGEM DE FÔRMA DE PILARES RETANGULARES E ESTRUTURAS SIMILARES, PÉ-DIREITO SIMPLES, EM CHAPA DE MADEIRA COMPENSADA PLASTIFICADA, 12 UTILIZAÇÕES. AF_09/2020</t>
  </si>
  <si>
    <t xml:space="preserve"> 103672 </t>
  </si>
  <si>
    <t>CONCRETAGEM DE PILARES, FCK = 25 MPA, COM USO DE BOMBA - LANÇAMENTO, ADENSAMENTO E ACABAMENTO. AF_02/2022_PS</t>
  </si>
  <si>
    <t xml:space="preserve"> 4.3 </t>
  </si>
  <si>
    <t>CONCRETO ARMADO - LAJES DE FORRO</t>
  </si>
  <si>
    <t xml:space="preserve"> COM-A2023 </t>
  </si>
  <si>
    <t>Próprio</t>
  </si>
  <si>
    <t>LAJE PRÉ-MOLDADA P/FORRO, SOBRECARGA 100KG/M², VÃO ATÉ 3,50 M/E = 8CM, COM LAJOTAS E CAPA C/ CONC. FCK=20MPA, 3CM, INTER-EIXO 38CM, C/ESCORAMENTO (REAPR. 3X) E FERRAGEM-PREÇO 02/23 - SINAPI/PB. (M²)</t>
  </si>
  <si>
    <t>M²</t>
  </si>
  <si>
    <t xml:space="preserve"> 4.4 </t>
  </si>
  <si>
    <t>CONCRTEO ARMADO - VERGAS E CONTRAVERGAS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</si>
  <si>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</si>
  <si>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</si>
  <si>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</si>
  <si>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</si>
  <si>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</si>
  <si>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103322 </t>
  </si>
  <si>
    <t>ALVENARIA DE VEDAÇÃO DE BLOCOS CERÂMICOS FURADOS NA VERTICAL DE 9X19X39 CM (ESPESSURA 9 CM) E ARGAMASSA DE ASSENTAMENTO COM PREPARO EM BETONEIRA. AF_12/2021</t>
  </si>
  <si>
    <t xml:space="preserve"> 93202 </t>
  </si>
  <si>
    <t>FIXAÇÃO (ENCUNHAMENTO) DE ALVENARIA DE VEDAÇÃO COM TIJOLO MACIÇO. AF_03/2016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</si>
  <si>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</si>
  <si>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</si>
  <si>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</si>
  <si>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</si>
  <si>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</si>
  <si>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</si>
  <si>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90843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</si>
  <si>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</si>
  <si>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91314 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</si>
  <si>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</si>
  <si>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 xml:space="preserve"> COM-B2023 </t>
  </si>
  <si>
    <t>PM4 - PORTA DE ABRIR EM MADEIRA PARA PINTURA 0,6 X 2,1M, ESPESSURA DE 3,5 CM, COM VENEZIANA 0,5 X 0,40M, CONFORMA PROJETO, INCLUSO DOBRADIÇAS, BATENTES E FECHADURAS</t>
  </si>
  <si>
    <t xml:space="preserve"> 100692 </t>
  </si>
  <si>
    <t>KIT DE PORTA DE MADEIRA TIPO VENEZIANA, 80X210CM (ESPESSURA DE 3CM), PADRÃO POPULAR, ITENS INCLUSOS: DOBRADIÇAS, MONTAGEM E INSTALAÇÃO DE BATENTE, FECHADURA COM EXECUÇÃO DO FURO - FORNECIMENTO E INSTALAÇÃO. AF_12/2019</t>
  </si>
  <si>
    <t xml:space="preserve"> COM-C2023 </t>
  </si>
  <si>
    <t>PM6 - PORTA DE ABRIR EM CHAPA DE MADEIRA COMPENSADA PARA BANHEIRO REVESTIDA COM LAMINADO 0,6 X 1,60 M, INCLUSO MARCO E DOBRADIÇAS. (REF. SINAPI/02/2023, SBC 04/2023)(UN)</t>
  </si>
  <si>
    <t xml:space="preserve"> COM-D2023 </t>
  </si>
  <si>
    <t>PM7 - PORTA DE ABRIR EM CHAPA DE MADEIRA COMPENSADA PARA BANHEIRO REVESTIDA COM LAMINADO 0,80 X 1,60 M, INCLUSO MARCO E DOBRADIÇAS</t>
  </si>
  <si>
    <t xml:space="preserve"> 6.2 </t>
  </si>
  <si>
    <t>FERRAGENS E ACESSÓRIOS</t>
  </si>
  <si>
    <t xml:space="preserve"> 100874 </t>
  </si>
  <si>
    <t>PUXADOR PARA PCD, FIXADO NA PORTA - FORNECIMENTO E INSTALAÇÃO. AF_01/2020</t>
  </si>
  <si>
    <t xml:space="preserve"> COM-E2023 </t>
  </si>
  <si>
    <t>FECHADURA DE EMBUTIR COMPLETA, TIPO TARJETA LIVRE - OCUPADO</t>
  </si>
  <si>
    <t xml:space="preserve"> COM-F2023 </t>
  </si>
  <si>
    <t>CHAPA MATÁLICA (ALUMÍNIO) 0,80M 0,40 MM, E= 1MM PARA AS PORTAS</t>
  </si>
  <si>
    <t xml:space="preserve"> 6.3 </t>
  </si>
  <si>
    <t>PORTAS DE ALUMÍNIO</t>
  </si>
  <si>
    <t xml:space="preserve"> 11947 </t>
  </si>
  <si>
    <t>Porta em alumínio, cor N/P/B, tipo veneziana (até 50%) e vidro (até 50%), de abrir ou correr, completa, inclusive caixilhos, dobradiças ou roldanas, fechadura exclusive vidro</t>
  </si>
  <si>
    <t xml:space="preserve"> 6.4 </t>
  </si>
  <si>
    <t>JANELAS DE ALUMÍNIO</t>
  </si>
  <si>
    <t xml:space="preserve"> 94569 </t>
  </si>
  <si>
    <t>JANELA DE ALUMÍNIO TIPO MAXIM-AR, COM VIDROS, BATENTE E FERRAGENS. EXCLUSIVE ALIZAR, ACABAMENTO E CONTRAMARCO. FORNECIMENTO E INSTALAÇÃO. AF_12/2019</t>
  </si>
  <si>
    <t xml:space="preserve"> 94570 </t>
  </si>
  <si>
    <t>JANELA DE ALUMÍNIO DE CORRER COM 2 FOLHAS PARA VIDROS, COM VIDROS, BATENTE, ACABAMENTO COM ACETATO OU BRILHANTE E FERRAGENS. EXCLUSIVE ALIZAR E CONTRAMARCO. FORNECIMENTO E INSTALAÇÃO. AF_12/2019</t>
  </si>
  <si>
    <t xml:space="preserve"> C1516 </t>
  </si>
  <si>
    <t>JANELA DE ALUMÍNIO, TIPO VENEZIANA</t>
  </si>
  <si>
    <t xml:space="preserve"> 100674 </t>
  </si>
  <si>
    <t>JANELA FIXA DE ALUMÍNIO PARA VIDRO, COM VIDRO, BATENTE E FERRAGENS. EXCLUSIVE ACABAMENTO, ALIZAR E CONTRAMARCO. FORNECIMENTO E INSTALAÇÃO. AF_12/2019</t>
  </si>
  <si>
    <t xml:space="preserve"> 1897 </t>
  </si>
  <si>
    <t>Tela de nylon tipo mosquiteiro com moldura em madeira, para esquadrias - Rev 01</t>
  </si>
  <si>
    <t xml:space="preserve"> 6.5 </t>
  </si>
  <si>
    <t>VIDROS</t>
  </si>
  <si>
    <t xml:space="preserve"> C4949 </t>
  </si>
  <si>
    <t>VIDRO TEMPERADO INCOLOR C/MASSA E=6MM, COLOCADO</t>
  </si>
  <si>
    <t xml:space="preserve"> C4835 </t>
  </si>
  <si>
    <t>ESPELHO CRISTAL, ESPESSURA 4MM, COM PARAFUSOS DE FIXAÇÃO, SEM MOLDURA</t>
  </si>
  <si>
    <t xml:space="preserve"> 7 </t>
  </si>
  <si>
    <t>SISTEMAS DE COBERTURA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</si>
  <si>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</si>
  <si>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</si>
  <si>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</si>
  <si>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</si>
  <si>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</si>
  <si>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</si>
  <si>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92584 </t>
  </si>
  <si>
    <t>FABRICAÇÃO E INSTALAÇÃO DE TESOURA INTEIRA EM AÇO, VÃO DE 4 M, PARA TELHA CERÂMICA OU DE CONCRETO, INCLUSO IÇAMENTO. AF_12/2015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</si>
  <si>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</si>
  <si>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</si>
  <si>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102213 </t>
  </si>
  <si>
    <t>PINTURA VERNIZ (INCOLOR) ALQUÍDICO EM MADEIRA, USO INTERNO E EXTERNO, 2 DEMÃOS. AF_01/2021</t>
  </si>
  <si>
    <t xml:space="preserve"> 94442 </t>
  </si>
  <si>
    <t>TELHAMENTO COM TELHA CERÂMICA DE ENCAIXE, TIPO ROMANA, COM ATÉ 2 ÁGUAS, INCLUSO TRANSPORTE VERTICAL. AF_07/2019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</si>
  <si>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</si>
  <si>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</si>
  <si>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</si>
  <si>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</si>
  <si>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C2472 </t>
  </si>
  <si>
    <t>TINTA DE BASE ASFÁLTICA 2 DEMÃOS C/BROXA</t>
  </si>
  <si>
    <t xml:space="preserve"> 9 </t>
  </si>
  <si>
    <t>REVESTIMENTOS INTERNOS E EXTERNOS</t>
  </si>
  <si>
    <t xml:space="preserve"> 87878 </t>
  </si>
  <si>
    <t>CHAPISCO APLICADO EM ALVENARIAS E ESTRUTURAS DE CONCRETO INTERNAS, COM COLHER DE PEDREIRO.  ARGAMASSA TRAÇO 1:3 COM PREPARO MANUAL. AF_10/2022</t>
  </si>
  <si>
    <t xml:space="preserve"> 87881 </t>
  </si>
  <si>
    <t>CHAPISCO APLICADO NO TETO OU EM ALVENARIA E ESTRUTURA, COM ROLO PARA TEXTURA ACRÍLICA. ARGAMASSA TRAÇO 1:4 E EMULSÃO POLIMÉRICA (ADESIVO) COM PREPARO MANUAL. AF_10/2022</t>
  </si>
  <si>
    <t xml:space="preserve"> 87535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</si>
  <si>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</si>
  <si>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87543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</si>
  <si>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</si>
  <si>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</si>
  <si>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</si>
  <si>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87267 </t>
  </si>
  <si>
    <t>REVESTIMENTO CERÂMICO PARA PAREDES INTERNAS COM PLACAS TIPO ESMALTADA EXTRA DE DIMENSÕES 20X20 CM APLICADAS A MEIA ALTURA DAS PAREDES. AF_02/2023_PE</t>
  </si>
  <si>
    <t xml:space="preserve"> 101739 </t>
  </si>
  <si>
    <t>RODAPÉ EM MADEIRA, ALTURA 7CM, FIXADO COM COLA E PARAFUSOS. AF_09/2020</t>
  </si>
  <si>
    <t xml:space="preserve"> 10 </t>
  </si>
  <si>
    <t>SISTEMAS DE PISOS</t>
  </si>
  <si>
    <t xml:space="preserve"> 10.1 </t>
  </si>
  <si>
    <t>PAVIMENTAÇÃO INTERNA</t>
  </si>
  <si>
    <t xml:space="preserve"> 87630 </t>
  </si>
  <si>
    <t>CONTRAPISO EM ARGAMASSA TRAÇO 1:4 (CIMENTO E AREIA), PREPARO MECÂNICO COM BETONEIRA 400 L, APLICADO EM ÁREAS SECAS SOBRE LAJE, ADERIDO, ACABAMENTO NÃO REFORÇADO, ESPESSURA 3CM. AF_07/2021</t>
  </si>
  <si>
    <t xml:space="preserve"> 98679 </t>
  </si>
  <si>
    <t>PISO CIMENTADO, TRAÇO 1:3 (CIMENTO E AREIA), ACABAMENTO LISO, ESPESSURA 2,0 CM, PREPARO MECÂNICO DA ARGAMASSA. AF_09/2020</t>
  </si>
  <si>
    <t xml:space="preserve"> 87251 </t>
  </si>
  <si>
    <t>REVESTIMENTO CERÂMICO PARA PISO COM PLACAS TIPO ESMALTADA EXTRA DE DIMENSÕES 45X45 CM APLICADA EM AMBIENTES DE ÁREA MAIOR QUE 10 M2. AF_02/2023_PE</t>
  </si>
  <si>
    <t xml:space="preserve"> C4623 </t>
  </si>
  <si>
    <t>PISO PODOTÁTIL INTERNO EM BORRACHA 30x30cm ASSENTAMENTO COM COLA VINIL (FORNECIMENTO E ASSENTAMENTO)</t>
  </si>
  <si>
    <t xml:space="preserve"> C4624 </t>
  </si>
  <si>
    <t>PISO PODOTÁTIL EXTERNO EM PMC ESP. 3CM, ASSENTADO COM ARGAMASSA (FORNECIMENTO E ASSENTAMENTO)</t>
  </si>
  <si>
    <t xml:space="preserve"> C2284 </t>
  </si>
  <si>
    <t>SOLEIRA DE GRANITO L= 15cm</t>
  </si>
  <si>
    <t xml:space="preserve"> 10.2 </t>
  </si>
  <si>
    <t>PAVIMENTAÇÃO EXTERNA</t>
  </si>
  <si>
    <t xml:space="preserve"> 94990 </t>
  </si>
  <si>
    <t>EXECUÇÃO DE PASSEIO (CALÇADA) OU PISO DE CONCRETO COM CONCRETO MOLDADO IN LOCO, FEITO EM OBRA, ACABAMENTO CONVENCIONAL, NÃO ARMADO. AF_08/2022</t>
  </si>
  <si>
    <t xml:space="preserve"> 94963 </t>
  </si>
  <si>
    <t>CONCRETO FCK = 15MPA, TRAÇO 1:3,4:3,5 (EM MASSA SECA DE CIMENTO/ AREIA MÉDIA/ BRITA 1) - PREPARO MECÂNICO COM BETONEIRA 400 L. AF_05/2021</t>
  </si>
  <si>
    <t xml:space="preserve"> 94263 </t>
  </si>
  <si>
    <t>GUIA (MEIO-FIO) CONCRETO, MOLDADA  IN LOCO  EM TRECHO RETO COM EXTRUSORA, 13 CM BASE X 22 CM ALTURA. AF_06/2016</t>
  </si>
  <si>
    <t xml:space="preserve"> 94968 </t>
  </si>
  <si>
    <t>CONCRETO MAGRO PARA LASTRO, TRAÇO 1:4,5:4,5 (EM MASSA SECA DE CIMENTO/ AREIA MÉDIA/ BRITA 1) - PREPARO MECÂNICO COM BETONEIRA 600 L. AF_05/2021</t>
  </si>
  <si>
    <t xml:space="preserve"> 11 </t>
  </si>
  <si>
    <t>PINTURAS E ACABAMENTOS</t>
  </si>
  <si>
    <t xml:space="preserve"> 96123 </t>
  </si>
  <si>
    <t>ACABAMENTOS PARA FORRO (MOLDURA EM DRYWALL, COM LARGURA DE 15 CM). AF_05/2017_PS</t>
  </si>
  <si>
    <t xml:space="preserve"> 88489 </t>
  </si>
  <si>
    <t>PINTURA LÁTEX ACRÍLICA PREMIUM, APLICAÇÃO MANUAL EM PAREDES, DUAS DEMÃOS. AF_04/2023</t>
  </si>
  <si>
    <t xml:space="preserve"> 88488 </t>
  </si>
  <si>
    <t>PINTURA LÁTEX ACRÍLICA PREMIUM, APLICAÇÃO MANUAL EM TETO, DUAS DEMÃOS. AF_04/2023</t>
  </si>
  <si>
    <t xml:space="preserve"> 102219 </t>
  </si>
  <si>
    <t>PINTURA TINTA DE ACABAMENTO (PIGMENTADA) ESMALTE SINTÉTICO ACETINADO EM MADEIRA, 2 DEMÃOS. AF_01/2021</t>
  </si>
  <si>
    <t xml:space="preserve"> 100742 </t>
  </si>
  <si>
    <t>PINTURA COM TINTA ALQUÍDICA DE ACABAMENTO (ESMALTE SINTÉTICO ACETINADO) APLICADA A ROLO OU PINCEL SOBRE SUPERFÍCIES METÁLICAS (EXCETO PERFIL) EXECUTADO EM OBRA (POR DEMÃO). AF_01/2020</t>
  </si>
  <si>
    <t xml:space="preserve"> 12 </t>
  </si>
  <si>
    <t>INSTALAÇÕES HIDRÁULICAS</t>
  </si>
  <si>
    <t xml:space="preserve"> 89401 </t>
  </si>
  <si>
    <t>TUBO, PVC, SOLDÁVEL, DN 20MM, INSTALADO EM RAMAL DE DISTRIBUIÇÃO DE ÁGUA - FORNECIMENTO E INSTALAÇÃO. AF_06/2022</t>
  </si>
  <si>
    <t xml:space="preserve"> 89446 </t>
  </si>
  <si>
    <t>TUBO, PVC, SOLDÁVEL, DN 25MM, INSTALADO EM PRUMADA DE ÁGUA - FORNECIMENTO E INSTALAÇÃO. AF_06/2022</t>
  </si>
  <si>
    <t xml:space="preserve"> 89447 </t>
  </si>
  <si>
    <t>TUBO, PVC, SOLDÁVEL, DN 32MM, INSTALADO EM PRUMADA DE ÁGUA - FORNECIMENTO E INSTALAÇÃO. AF_06/2022</t>
  </si>
  <si>
    <t xml:space="preserve"> 89448 </t>
  </si>
  <si>
    <t>TUBO, PVC, SOLDÁVEL, DN 40MM, INSTALADO EM PRUMADA DE ÁGUA - FORNECIMENTO E INSTALAÇÃO. AF_06/2022</t>
  </si>
  <si>
    <t xml:space="preserve"> 89449 </t>
  </si>
  <si>
    <t>TUBO, PVC, SOLDÁVEL, DN 50MM, INSTALADO EM PRUMADA DE ÁGUA - FORNECIMENTO E INSTALAÇÃO. AF_06/2022</t>
  </si>
  <si>
    <t xml:space="preserve"> 89450 </t>
  </si>
  <si>
    <t>TUBO, PVC, SOLDÁVEL, DN 60MM, INSTALADO EM PRUMADA DE ÁGUA - FORNECIMENTO E INSTALAÇÃO. AF_06/2022</t>
  </si>
  <si>
    <t xml:space="preserve"> 89404 </t>
  </si>
  <si>
    <t>JOELHO 90 GRAUS, PVC, SOLDÁVEL, DN 20MM, INSTALADO EM RAMAL DE DISTRIBUIÇÃO DE ÁGUA - FORNECIMENTO E INSTALAÇÃO. AF_06/2022</t>
  </si>
  <si>
    <t xml:space="preserve"> 89481 </t>
  </si>
  <si>
    <t>JOELHO 90 GRAUS, PVC, SOLDÁVEL, DN 25MM, INSTALADO EM PRUMADA DE ÁGUA - FORNECIMENTO E INSTALAÇÃO. AF_06/2022</t>
  </si>
  <si>
    <t xml:space="preserve"> 89492 </t>
  </si>
  <si>
    <t>JOELHO 90 GRAUS, PVC, SOLDÁVEL, DN 32MM, INSTALADO EM PRUMADA DE ÁGUA - FORNECIMENTO E INSTALAÇÃO. AF_06/2022</t>
  </si>
  <si>
    <t xml:space="preserve"> 89497 </t>
  </si>
  <si>
    <t>JOELHO 90 GRAUS, PVC, SOLDÁVEL, DN 40MM, INSTALADO EM PRUMADA DE ÁGUA - FORNECIMENTO E INSTALAÇÃO. AF_06/2022</t>
  </si>
  <si>
    <t xml:space="preserve"> 89505 </t>
  </si>
  <si>
    <t>JOELHO 90 GRAUS, PVC, SOLDÁVEL, DN 60MM, INSTALADO EM PRUMADA DE ÁGUA - FORNECIMENTO E INSTALAÇÃO. AF_06/2022</t>
  </si>
  <si>
    <t xml:space="preserve"> 89397 </t>
  </si>
  <si>
    <t>TÊ DE REDUÇÃO, PVC, SOLDÁVEL, DN 25MM X 20MM, INSTALADO EM RAMAL OU SUB-RAMAL DE ÁGUA - FORNECIMENTO E INSTALAÇÃO. AF_06/2022</t>
  </si>
  <si>
    <t xml:space="preserve"> 89622 </t>
  </si>
  <si>
    <t>TÊ DE REDUÇÃO, PVC, SOLDÁVEL, DN 32MM X 25MM, INSTALADO EM PRUMADA DE ÁGUA - FORNECIMENTO E INSTALAÇÃO. AF_06/2022</t>
  </si>
  <si>
    <t xml:space="preserve"> 89626 </t>
  </si>
  <si>
    <t>TÊ DE REDUÇÃO, PVC, SOLDÁVEL, DN 50MM X 40MM, INSTALADO EM PRUMADA DE ÁGUA - FORNECIMENTO E INSTALAÇÃO. AF_06/2022</t>
  </si>
  <si>
    <t xml:space="preserve"> 89627 </t>
  </si>
  <si>
    <t>TÊ DE REDUÇÃO, PVC, SOLDÁVEL, DN 50MM X 25MM, INSTALADO EM PRUMADA DE ÁGUA - FORNECIMENTO E INSTALAÇÃO. AF_06/2022</t>
  </si>
  <si>
    <t xml:space="preserve"> 89630 </t>
  </si>
  <si>
    <t>TE DE REDUÇÃO, PVC, SOLDÁVEL, DN 75MM X 50MM, INSTALADO EM PRUMADA DE ÁGUA - FORNECIMENTO E INSTALAÇÃO. AF_06/2022</t>
  </si>
  <si>
    <t xml:space="preserve"> 89438 </t>
  </si>
  <si>
    <t>TE, PVC, SOLDÁVEL, DN 20MM, INSTALADO EM RAMAL DE DISTRIBUIÇÃO DE ÁGUA - FORNECIMENTO E INSTALAÇÃO. AF_06/2022</t>
  </si>
  <si>
    <t xml:space="preserve"> 89617 </t>
  </si>
  <si>
    <t>TE, PVC, SOLDÁVEL, DN 25MM, INSTALADO EM PRUMADA DE ÁGUA - FORNECIMENTO E INSTALAÇÃO. AF_06/2022</t>
  </si>
  <si>
    <t xml:space="preserve"> 89623 </t>
  </si>
  <si>
    <t>TE, PVC, SOLDÁVEL, DN 40MM, INSTALADO EM PRUMADA DE ÁGUA - FORNECIMENTO E INSTALAÇÃO. AF_06/2022</t>
  </si>
  <si>
    <t xml:space="preserve"> 89628 </t>
  </si>
  <si>
    <t>TE, PVC, SOLDÁVEL, DN 60MM, INSTALADO EM PRUMADA DE ÁGUA - FORNECIMENTO E INSTALAÇÃO. AF_06/2022</t>
  </si>
  <si>
    <t xml:space="preserve"> 94495 </t>
  </si>
  <si>
    <t>REGISTRO DE GAVETA BRUTO, LATÃO, ROSCÁVEL, 1" - FORNECIMENTO E INSTALAÇÃO. AF_08/2021</t>
  </si>
  <si>
    <t xml:space="preserve"> 94496 </t>
  </si>
  <si>
    <t>REGISTRO DE GAVETA BRUTO, LATÃO, ROSCÁVEL, 1 1/4" - FORNECIMENTO E INSTALAÇÃO. AF_08/2021</t>
  </si>
  <si>
    <t xml:space="preserve"> 94497 </t>
  </si>
  <si>
    <t>REGISTRO DE GAVETA BRUTO, LATÃO, ROSCÁVEL, 1 1/2" - FORNECIMENTO E INSTALAÇÃO. AF_08/2021</t>
  </si>
  <si>
    <t xml:space="preserve"> 94498 </t>
  </si>
  <si>
    <t>REGISTRO DE GAVETA BRUTO, LATÃO, ROSCÁVEL, 2" - FORNECIMENTO E INSTALAÇÃO. AF_08/2021</t>
  </si>
  <si>
    <t xml:space="preserve"> 94499 </t>
  </si>
  <si>
    <t>REGISTRO DE GAVETA BRUTO, LATÃO, ROSCÁVEL, 2 1/2" - FORNECIMENTO E INSTALAÇÃO. AF_08/2021</t>
  </si>
  <si>
    <t xml:space="preserve"> 89985 </t>
  </si>
  <si>
    <t>REGISTRO DE PRESSÃO BRUTO, LATÃO, ROSCÁVEL, 3/4", COM ACABAMENTO E CANOPLA CROMADOS - FORNECIMENTO E INSTALAÇÃO. AF_08/2021</t>
  </si>
  <si>
    <t xml:space="preserve"> COTAÇÃO </t>
  </si>
  <si>
    <t>CAIXA  DE ÁGUA METÁLICA COMPLETA 15.000 LITROS, PREÇO UNITÁRIO CONFORME MÉDIAS DAS COTAÇÕES</t>
  </si>
  <si>
    <t xml:space="preserve"> 13 </t>
  </si>
  <si>
    <t>INSTALAÇÕES SANITÁRIAS</t>
  </si>
  <si>
    <t xml:space="preserve"> 89711 </t>
  </si>
  <si>
    <t>TUBO PVC, SERIE NORMAL, ESGOTO PREDIAL, DN 40 MM, FORNECIDO E INSTALADO EM RAMAL DE DESCARGA OU RAMAL DE ESGOTO SANITÁRIO. AF_08/2022</t>
  </si>
  <si>
    <t xml:space="preserve"> 89712 </t>
  </si>
  <si>
    <t>TUBO PVC, SERIE NORMAL, ESGOTO PREDIAL, DN 50 MM, FORNECIDO E INSTALADO EM RAMAL DE DESCARGA OU RAMAL DE ESGOTO SANITÁRIO. AF_08/2022</t>
  </si>
  <si>
    <t xml:space="preserve"> 89848 </t>
  </si>
  <si>
    <t>TUBO PVC, SERIE NORMAL, ESGOTO PREDIAL, DN 100 MM, FORNECIDO E INSTALADO EM SUBCOLETOR AÉREO DE ESGOTO SANITÁRIO. AF_08/2022</t>
  </si>
  <si>
    <t xml:space="preserve"> 89849 </t>
  </si>
  <si>
    <t>TUBO PVC, SERIE NORMAL, ESGOTO PREDIAL, DN 150 MM, FORNECIDO E INSTALADO EM SUBCOLETOR AÉREO DE ESGOTO SANITÁRIO. AF_08/2022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</si>
  <si>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</si>
  <si>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</si>
  <si>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</si>
  <si>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</si>
  <si>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</si>
  <si>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</si>
  <si>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89783 </t>
  </si>
  <si>
    <t>JUNÇÃO SIMPLES, PVC, SERIE NORMAL, ESGOTO PREDIAL, DN 40 MM, JUNTA SOLDÁVEL, FORNECIDO E INSTALADO EM RAMAL DE DESCARGA OU RAMAL DE ESGOTO SANITÁRIO. AF_08/2022</t>
  </si>
  <si>
    <t xml:space="preserve"> 89834 </t>
  </si>
  <si>
    <t>JUNÇÃO SIMPLES, PVC, SERIE NORMAL, ESGOTO PREDIAL, DN 100 X 100 MM, JUNTA ELÁSTICA, FORNECIDO E INSTALADO EM PRUMADA DE ESGOTO SANITÁRIO OU VENTILAÇÃO. AF_08/2022</t>
  </si>
  <si>
    <t xml:space="preserve"> 89707 </t>
  </si>
  <si>
    <t>CAIXA SIFONADA, PVC, DN 100 X 100 X 50 MM, JUNTA ELÁSTICA, FORNECIDA E INSTALADA EM RAMAL DE DESCARGA OU EM RAMAL DE ESGOTO SANITÁRIO. AF_08/2022</t>
  </si>
  <si>
    <t xml:space="preserve"> 89709 </t>
  </si>
  <si>
    <t>RALO SIFONADO, PVC, DN 100 X 40 MM, JUNTA SOLDÁVEL, FORNECIDO E INSTALADO EM RAMAL DE DESCARGA OU EM RAMAL DE ESGOTO SANITÁRIO. AF_08/2022</t>
  </si>
  <si>
    <t xml:space="preserve"> C3738 </t>
  </si>
  <si>
    <t>INSTALAÇÃO DE TUBO DE VENTILAÇÃO 50mm C/ L=4m, C/ REBOCO E PINTURA A CAL (C/ MATERIAL)</t>
  </si>
  <si>
    <t xml:space="preserve"> C0604 </t>
  </si>
  <si>
    <t>CAIXA DE INSPEÇÃO EM ALVENARIA - 1 TIJOLO COMUM</t>
  </si>
  <si>
    <t xml:space="preserve"> 98110 </t>
  </si>
  <si>
    <t>CAIXA DE GORDURA PEQUENA (CAPACIDADE: 19 L), CIRCULAR, EM PVC, DIÂMETRO INTERNO= 0,3 M. AF_12/2020</t>
  </si>
  <si>
    <t xml:space="preserve"> 98099 </t>
  </si>
  <si>
    <t>SUMIDOURO RETANGULAR, EM ALVENARIA COM BLOCOS DE CONCRETO, DIMENSÕES INTERNAS: 1,0 X 3,0 X H=3,0 M, ÁREA DE INFILTRAÇÃO: 25 M² (PARA 10 CONTRIBUINTES). AF_12/2020</t>
  </si>
  <si>
    <t xml:space="preserve"> 98087 </t>
  </si>
  <si>
    <t>TANQUE SÉPTICO RETANGULAR, EM ALVENARIA COM BLOCOS DE CONCRETO, DIMENSÕES INTERNAS: 1,6 X 4,6 X H=2,4 M, VOLUME ÚTIL: 14720 L (PARA 105 CONTRIBUINTES). AF_12/2020</t>
  </si>
  <si>
    <t xml:space="preserve"> C4026 </t>
  </si>
  <si>
    <t>CANALETA DE CONCRETO 20cm x 20cm C/ TAMPA EM CHAPA DE ALUMÍNIO CORRUGADO</t>
  </si>
  <si>
    <t xml:space="preserve"> 14 </t>
  </si>
  <si>
    <t>LOUÇAS, ACESSÓRIOS E METAIS</t>
  </si>
  <si>
    <t xml:space="preserve"> C1151 </t>
  </si>
  <si>
    <t>DUCHA P/ WC CROMADO (INSTALADO)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</si>
  <si>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</si>
  <si>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</si>
  <si>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99635 </t>
  </si>
  <si>
    <t>VÁLVULA DE DESCARGA METÁLICA, BASE 1 1/2", ACABAMENTO METALICO CROMADO - FORNECIMENTO E INSTALAÇÃO. AF_08/2021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</si>
  <si>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</si>
  <si>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</si>
  <si>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100858 </t>
  </si>
  <si>
    <t>MICTÓRIO SIFONADO LOUÇA BRANCA  PADRÃO MÉDIO 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</si>
  <si>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</si>
  <si>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</si>
  <si>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86901 </t>
  </si>
  <si>
    <t>CUBA DE EMBUTIR OVAL EM LOUÇA BRANCA, 35 X 50CM OU EQUIVALENTE - FORNECIMENTO E INSTALAÇÃO. AF_01/2020</t>
  </si>
  <si>
    <t xml:space="preserve"> 86906 </t>
  </si>
  <si>
    <t>TORNEIRA CROMADA DE MESA, 1/2 OU 3/4, PARA LAVATÓRIO, PADRÃO POPULAR - FORNECIMENTO E INSTALAÇÃO. AF_01/2020</t>
  </si>
  <si>
    <t xml:space="preserve"> 95544 </t>
  </si>
  <si>
    <t>PAPELEIRA DE PAREDE EM METAL CROMADO SEM TAMPA, INCLUSO FIXAÇÃO. AF_01/2020</t>
  </si>
  <si>
    <t xml:space="preserve"> 100868 </t>
  </si>
  <si>
    <t>BARRA DE APOIO RETA, EM ACO INOX POLIDO, COMPRIMENTO 80 CM,  FIXADA NA PAREDE - FORNECIMENTO E INSTALAÇÃO. AF_01/2020</t>
  </si>
  <si>
    <t xml:space="preserve"> 100864 </t>
  </si>
  <si>
    <t>BARRA DE APOIO EM "L", EM ACO INOX POLIDO 80 X 80 CM, FIXADA NA PAREDE - FORNECIMENTO E INSTALACAO. AF_01/2020</t>
  </si>
  <si>
    <t xml:space="preserve"> 4287 </t>
  </si>
  <si>
    <t>Dispenser para toalha interfolhada</t>
  </si>
  <si>
    <t>un</t>
  </si>
  <si>
    <t xml:space="preserve"> 95547 </t>
  </si>
  <si>
    <t>SABONETEIRA PLASTICA TIPO DISPENSER PARA SABONETE LIQUIDO COM RESERVATORIO 800 A 1500 ML, INCLUSO FIXAÇÃO. AF_01/2020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</si>
  <si>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</si>
  <si>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</si>
  <si>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</si>
  <si>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</si>
  <si>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86909 </t>
  </si>
  <si>
    <t>TORNEIRA CROMADA TUBO MÓVEL, DE MESA, 1/2 OU 3/4, PARA PIA DE COZINHA, PADRÃO ALTO - FORNECIMENTO E INSTALAÇÃO. AF_01/2020</t>
  </si>
  <si>
    <t xml:space="preserve"> C2507 </t>
  </si>
  <si>
    <t>TORNEIRA ELÉTRICA AUTOMÁTICA 220V-2800W (INSTALADO)</t>
  </si>
  <si>
    <t xml:space="preserve"> 2025 </t>
  </si>
  <si>
    <t>Chuveiro elétrico de plástico (lorenzetti ou similar)</t>
  </si>
  <si>
    <t xml:space="preserve"> 86915 </t>
  </si>
  <si>
    <t>TORNEIRA CROMADA DE MESA, 1/2 OU 3/4, PARA LAVATÓRIO, PADRÃO MÉDIO - FORNECIMENTO E INSTALAÇÃO. AF_01/2020</t>
  </si>
  <si>
    <t xml:space="preserve"> 15 </t>
  </si>
  <si>
    <t>INSTALAÇÃO DE GÁS COMBUSTÍVEL</t>
  </si>
  <si>
    <t xml:space="preserve"> 94970 </t>
  </si>
  <si>
    <t>CONCRETO FCK = 20MPA, TRAÇO 1:2,7:3 (EM MASSA SECA DE CIMENTO/ AREIA MÉDIA/ BRITA 1) - PREPARO MECÂNICO COM BETONEIRA 600 L. AF_05/2021</t>
  </si>
  <si>
    <t xml:space="preserve"> 91341 </t>
  </si>
  <si>
    <t>PORTA EM ALUMÍNIO DE ABRIR TIPO VENEZIANA COM GUARNIÇÃO, FIXAÇÃO COM PARAFUSOS - FORNECIMENTO E INSTALAÇÃO. AF_12/2019</t>
  </si>
  <si>
    <t xml:space="preserve"> 92688 </t>
  </si>
  <si>
    <t>TUBO DE AÇO GALVANIZADO COM COSTURA, CLASSE MÉDIA, CONEXÃO ROSQUEADA, DN 20 (3/4"), INSTALADO EM RAMAIS E SUB-RAMAIS DE GÁS - FORNECIMENTO E INSTALAÇÃO. AF_10/2020</t>
  </si>
  <si>
    <t xml:space="preserve"> 92693 </t>
  </si>
  <si>
    <t>LUVA, EM FERRO GALVANIZADO, CONEXÃO ROSQUEADA, DN 15 (1/2"), INSTALADO EM RAMAIS E SUB-RAMAIS DE GÁS - FORNECIMENTO E INSTALAÇÃO. AF_10/2020</t>
  </si>
  <si>
    <t xml:space="preserve"> COM-H2023 </t>
  </si>
  <si>
    <t>FITA ANTICORROSIVA 5CM POR 30M, DUAS CAMADAS</t>
  </si>
  <si>
    <t xml:space="preserve"> C1250 </t>
  </si>
  <si>
    <t>ENVELOPE DE CONCRETO P/PROTEÇÃO DE TUBO PVC ENTERRADO</t>
  </si>
  <si>
    <t xml:space="preserve"> 101917 </t>
  </si>
  <si>
    <t>MANÔMETRO 0 A 200 PSI (0 A 14 KGF/CM2), D = 50MM - FORNECIMENTO E INSTALAÇÃO. AF_10/2020</t>
  </si>
  <si>
    <t xml:space="preserve"> 10881 </t>
  </si>
  <si>
    <t>Regulador de gás 2º estágio de 7 kg/h (instalação gás)</t>
  </si>
  <si>
    <t xml:space="preserve"> COM-I2023 </t>
  </si>
  <si>
    <t>INSTALAÇÃO BÁSICA PARA ABRIGO DE GÁS (CAPACIDADE 2 CILINDROS GLP DE 45 KG)</t>
  </si>
  <si>
    <t xml:space="preserve"> COM-J2023 </t>
  </si>
  <si>
    <t>PLACA DE SINALIZAÇÃO EM PVC COD 01(500 X 300 MM) - PROIBIDO FUMAR</t>
  </si>
  <si>
    <t xml:space="preserve"> COM-K2023 </t>
  </si>
  <si>
    <t>PLACA DE SINALIZAÇÃO EM PVC COD 06 (500X300)MM - PERIGO INFLAMÁVEL</t>
  </si>
  <si>
    <t xml:space="preserve"> 16 </t>
  </si>
  <si>
    <t>SISTEMA DE PROTEÇÃO CONTRA INCÊNDIO</t>
  </si>
  <si>
    <t xml:space="preserve"> 101909 </t>
  </si>
  <si>
    <t>EXTINTOR DE INCÊNDIO PORTÁTIL COM CARGA DE PQS DE 6 KG, CLASSE BC - FORNECIMENTO E INSTALAÇÃO. AF_10/2020_PE</t>
  </si>
  <si>
    <t xml:space="preserve"> 97599 </t>
  </si>
  <si>
    <t>LUMINÁRIA DE EMERGÊNCIA, COM 30 LÂMPADAS LED DE 2 W, SEM REATOR - FORNECIMENTO E INSTALAÇÃO. AF_02/2020</t>
  </si>
  <si>
    <t xml:space="preserve"> 11688 </t>
  </si>
  <si>
    <t>Sinalização horizontal rodoviária, com tinta retrorrefletiva à base de resina acrílica com microesferas de vidro</t>
  </si>
  <si>
    <t xml:space="preserve"> 12895 </t>
  </si>
  <si>
    <t>Placa de sinalizacao, fotoluminescente, em pvc , rota de fuga</t>
  </si>
  <si>
    <t xml:space="preserve"> 17 </t>
  </si>
  <si>
    <t>INSTALAÇÕES ELÉTRICAS E TELEFÔNICAS 220V</t>
  </si>
  <si>
    <t xml:space="preserve"> 17.1 </t>
  </si>
  <si>
    <t>QUADRO DE DISTRIBUIÇÃO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</si>
  <si>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</si>
  <si>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</si>
  <si>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101883 </t>
  </si>
  <si>
    <t>QUADRO DE DISTRIBUIÇÃO DE ENERGIA EM CHAPA DE AÇO GALVANIZADO, DE EMBUTIR, COM BARRAMENTO TRIFÁSICO, PARA 18 DISJUNTORES DIN 100A - FORNECIMENTO E INSTALAÇÃO. AF_10/2020</t>
  </si>
  <si>
    <t xml:space="preserve"> 100560 </t>
  </si>
  <si>
    <t>QUADRO DE DISTRIBUIÇÃO PARA TELEFONE N.2, 20X20X12CM EM CHAPA METALICA, DE EMBUTIR, SEM ACESSORIOS, PADRÃO TELEBRAS, FORNECIMENTO E INSTALAÇÃO. AF_11/2019</t>
  </si>
  <si>
    <t xml:space="preserve"> C3579 </t>
  </si>
  <si>
    <t>QUADRO DE MEDIÇÃO PADRÃO COELCE - PADRÃO POPULAR</t>
  </si>
  <si>
    <t xml:space="preserve"> 8633 </t>
  </si>
  <si>
    <t>Disjuntor termomagnetico monopolar 10 A, padrão DIN (linha branca) curva de disparo B, corrente de interrupção 5KA, ref.: Siemens 5 SX1 ou similar.</t>
  </si>
  <si>
    <t xml:space="preserve"> 9518 </t>
  </si>
  <si>
    <t>Disjuntor termomagnético monopolar 25 A, padrão DIN (linha branca), curva de disparo B, corrente de interrupção 5KA, ref.: Siemens 5 SX1 ou similar.</t>
  </si>
  <si>
    <t xml:space="preserve"> 10315 </t>
  </si>
  <si>
    <t>Disjuntor termomagnetico monopolar 32 A, padrão DIN (Europeu - linha branca)</t>
  </si>
  <si>
    <t xml:space="preserve"> C4562 </t>
  </si>
  <si>
    <t>DISPOSITIVO DE PROTEÇÃO CONTRA SURTOS DE TENSÃO - DPS's - 40 KA/440V</t>
  </si>
  <si>
    <t xml:space="preserve"> 8484 </t>
  </si>
  <si>
    <t>Disjuntor termomagnetico bipolar 10 A, padrão DIN (linha branca)</t>
  </si>
  <si>
    <t xml:space="preserve"> 8485 </t>
  </si>
  <si>
    <t>Disjuntor termomagnetico bipolar 13 A, padrão NEMA (linha branca)</t>
  </si>
  <si>
    <t xml:space="preserve"> 7995 </t>
  </si>
  <si>
    <t>Disjuntor termomagnetico bipolar 40 A, padrão DIN (Europeu - linha branca), curva C, corrente 5KA</t>
  </si>
  <si>
    <t xml:space="preserve"> 101896 </t>
  </si>
  <si>
    <t>DISJUNTOR TERMOMAGNÉTICO TRIPOLAR , CORRENTE NOMINAL DE 200A - FORNECIMENTO E INSTALAÇÃO. AF_10/2020</t>
  </si>
  <si>
    <t xml:space="preserve"> 17.2 </t>
  </si>
  <si>
    <t>ELETRODUTOS E ACESSÓRIOS</t>
  </si>
  <si>
    <t xml:space="preserve"> 91854 </t>
  </si>
  <si>
    <t>ELETRODUTO FLEXÍVEL CORRUGADO, PVC, DN 25 MM (3/4"), PARA CIRCUITOS TERMINAIS, INSTALADO EM PAREDE - FORNECIMENTO E INSTALAÇÃO. AF_03/2023</t>
  </si>
  <si>
    <t xml:space="preserve"> 91856 </t>
  </si>
  <si>
    <t>ELETRODUTO FLEXÍVEL CORRUGADO, PVC, DN 32 MM (1"), PARA CIRCUITOS TERMINAIS, INSTALADO EM PAREDE - FORNECIMENTO E INSTALAÇÃO. AF_03/2023</t>
  </si>
  <si>
    <t xml:space="preserve"> 93008 </t>
  </si>
  <si>
    <t>ELETRODUTO RÍGIDO ROSCÁVEL, PVC, DN 50 MM (1 1/2"), PARA REDE ENTERRADA DE DISTRIBUIÇÃO DE ENERGIA ELÉTRICA - FORNECIMENTO E INSTALAÇÃO. AF_12/2021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</si>
  <si>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</si>
  <si>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</si>
  <si>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93011 </t>
  </si>
  <si>
    <t>ELETRODUTO RÍGIDO ROSCÁVEL, PVC, DN 85 MM (3"), PARA REDE ENTERRADA DE DISTRIBUIÇÃO DE ENERGIA ELÉTRICA - FORNECIMENTO E INSTALAÇÃO. AF_12/2021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</si>
  <si>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</si>
  <si>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</si>
  <si>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COM-L2023 </t>
  </si>
  <si>
    <t>CAIXA DE PASSAGEM 30X30X40CM COM TAMPA E DRENO DE BRITA</t>
  </si>
  <si>
    <t xml:space="preserve"> COM-M2023 </t>
  </si>
  <si>
    <t>CAIXA DE PASSAGEM 30X30X40CM COM TAMPA E DRENO DE BRITA PARA TELEFONE</t>
  </si>
  <si>
    <t xml:space="preserve"> 91944 </t>
  </si>
  <si>
    <t>CAIXA RETANGULAR 4" X 4" BAIXA (0,30 M DO PISO), PVC, INSTALADA EM PAREDE - FORNECIMENTO E INSTALAÇÃO. AF_03/2023</t>
  </si>
  <si>
    <t xml:space="preserve"> 91941 </t>
  </si>
  <si>
    <t>CAIXA RETANGULAR 4" X 2" BAIXA (0,30 M DO PISO), PVC, INSTALADA EM PAREDE - FORNECIMENTO E INSTALAÇÃO. AF_03/2023</t>
  </si>
  <si>
    <t xml:space="preserve"> 91937 </t>
  </si>
  <si>
    <t>CAIXA OCTOGONAL 3" X 3", PVC, INSTALADA EM LAJE - FORNECIMENTO E INSTALAÇÃO. AF_03/2023</t>
  </si>
  <si>
    <t xml:space="preserve"> C0671 </t>
  </si>
  <si>
    <t>CANALETA PLÁSTICA (110 X 20)MM, SISTEMA "X"</t>
  </si>
  <si>
    <t xml:space="preserve"> 17.3 </t>
  </si>
  <si>
    <t>CABOS E FIOS CONDUTORES</t>
  </si>
  <si>
    <t xml:space="preserve"> 91924 </t>
  </si>
  <si>
    <t>CABO DE COBRE FLEXÍVEL ISOLADO, 1,5 MM², ANTI-CHAMA 450/750 V, PARA CIRCUITOS TERMINAIS - FORNECIMENTO E INSTALAÇÃO. AF_03/2023</t>
  </si>
  <si>
    <t xml:space="preserve"> 91926 </t>
  </si>
  <si>
    <t>CABO DE COBRE FLEXÍVEL ISOLADO, 2,5 MM², ANTI-CHAMA 450/750 V, PARA CIRCUITOS TERMINAIS - FORNECIMENTO E INSTALAÇÃO. AF_03/2023</t>
  </si>
  <si>
    <t xml:space="preserve"> 101888 </t>
  </si>
  <si>
    <t>CABO DE COBRE ISOLADO, 25 MM², ANTI-CHAMA 450/750 V, INSTALADO EM ELETROCALHA OU PERFILADO - FORNECIMENTO E INSTALAÇÃO. AF_10/2020</t>
  </si>
  <si>
    <t xml:space="preserve"> 00039234 </t>
  </si>
  <si>
    <t>CABO DE COBRE, FLEXIVEL, CLASSE 4 OU 5, ISOLACAO EM PVC/A, ANTICHAMA BWF-B, 1 CONDUTOR, 450/750 V, SECAO NOMINAL 50 MM2</t>
  </si>
  <si>
    <t xml:space="preserve"> C0539 </t>
  </si>
  <si>
    <t>CABO ISOLADO PVC 750V 95MM2</t>
  </si>
  <si>
    <t xml:space="preserve"> C0526 </t>
  </si>
  <si>
    <t>CABO ISOLADO PVC 750V 150MM2</t>
  </si>
  <si>
    <t xml:space="preserve"> 98281 </t>
  </si>
  <si>
    <t>CABO TELEFÔNICO CCI-50 2 PARES, SEM BLINDAGEM, INSTALADO EM DISTRIBUIÇÃO DE EDIFICAÇÃO RESIDENCIAL - FORNECIMENTO E INSTALAÇÃO. AF_11/2019</t>
  </si>
  <si>
    <t xml:space="preserve"> C0560 </t>
  </si>
  <si>
    <t>CABO TELEFÔNICO CCE - 2</t>
  </si>
  <si>
    <t xml:space="preserve"> 17.4 </t>
  </si>
  <si>
    <t>ILUMINAÇÃO E TOMADAS</t>
  </si>
  <si>
    <t xml:space="preserve"> 92000 </t>
  </si>
  <si>
    <t>TOMADA BAIXA DE EMBUTIR (1 MÓDULO), 2P+T 10 A, INCLUINDO SUPORTE E PLACA - FORNECIMENTO E INSTALAÇÃO. AF_03/2023</t>
  </si>
  <si>
    <t xml:space="preserve"> 92001 </t>
  </si>
  <si>
    <t>TOMADA BAIXA DE EMBUTIR (1 MÓDULO), 2P+T 20 A, INCLUINDO SUPORTE E PLACA - FORNECIMENTO E INSTALAÇÃO. AF_03/2023</t>
  </si>
  <si>
    <t xml:space="preserve"> 91953 </t>
  </si>
  <si>
    <t>INTERRUPTOR SIMPLES (1 MÓDULO), 10A/250V, INCLUINDO SUPORTE E PLACA - FORNECIMENTO E INSTALAÇÃO. AF_03/2023</t>
  </si>
  <si>
    <t xml:space="preserve"> 91959 </t>
  </si>
  <si>
    <t>INTERRUPTOR SIMPLES (2 MÓDULOS), 10A/250V, INCLUINDO SUPORTE E PLACA - FORNECIMENTO E INSTALAÇÃO. AF_03/2023</t>
  </si>
  <si>
    <t xml:space="preserve"> 91967 </t>
  </si>
  <si>
    <t>INTERRUPTOR SIMPLES (3 MÓDULOS), 10A/250V, INCLUINDO SUPORTE E PLACA - FORNECIMENTO E INSTALAÇÃO. AF_03/2023</t>
  </si>
  <si>
    <t xml:space="preserve"> 92023 </t>
  </si>
  <si>
    <t>INTERRUPTOR SIMPLES (1 MÓDULO) COM 1 TOMADA DE EMBUTIR 2P+T 10 A, INCLUINDO SUPORTE E PLACA - FORNECIMENTO E INSTALAÇÃO. AF_03/2023</t>
  </si>
  <si>
    <t xml:space="preserve"> C2298 </t>
  </si>
  <si>
    <t>TAMPA CEGA PLÁSTICA, SISTEMA "X"</t>
  </si>
  <si>
    <t xml:space="preserve"> C1638 </t>
  </si>
  <si>
    <t>LUMINÁRIA FLUORESCENTE COMPLETA (2 X 32)W</t>
  </si>
  <si>
    <t xml:space="preserve"> C1661 </t>
  </si>
  <si>
    <t>LUMINÁRIA FLUORESCENTE COMPLETA ( 2 X 16 )W</t>
  </si>
  <si>
    <t xml:space="preserve"> C2045 </t>
  </si>
  <si>
    <t>PROJETOR EM ALUMÍNIO, C/ LÂMPADA DE VAPOR METÁLICO E FOTOCÉLULA ATÉ 400W</t>
  </si>
  <si>
    <t xml:space="preserve"> 98307 </t>
  </si>
  <si>
    <t>TOMADA DE REDE RJ45 - FORNECIMENTO E INSTALAÇÃO. AF_11/2019</t>
  </si>
  <si>
    <t xml:space="preserve"> 18 </t>
  </si>
  <si>
    <t>SISTEMA DE PROTEÇÃO CONTRA DESCARGAS ATMOSFÉRICAS</t>
  </si>
  <si>
    <t xml:space="preserve"> 96989 </t>
  </si>
  <si>
    <t>CAPTOR TIPO FRANKLIN PARA SPDA - FORNECIMENTO E INSTALAÇÃO. AF_12/2017</t>
  </si>
  <si>
    <t xml:space="preserve"> C3478 </t>
  </si>
  <si>
    <t>VERGALHÃO ROSCA TOTAL DE 3/8"</t>
  </si>
  <si>
    <t xml:space="preserve"> 98463 </t>
  </si>
  <si>
    <t>SUPORTE ISOLADOR PARA CORDOALHA DE COBRE - FORNECIMENTO E INSTALAÇÃO. AF_12/2017</t>
  </si>
  <si>
    <t xml:space="preserve"> 9051 </t>
  </si>
  <si>
    <t>Caixa de equalização p/aterramento 20x20x10cm de sobrepor p/11 terminais de pressão c/barramento</t>
  </si>
  <si>
    <t xml:space="preserve"> 96985 </t>
  </si>
  <si>
    <t>HASTE DE ATERRAMENTO 5/8  PARA SPDA - FORNECIMENTO E INSTALAÇÃO. AF_12/2017</t>
  </si>
  <si>
    <t xml:space="preserve"> 96973 </t>
  </si>
  <si>
    <t>CORDOALHA DE COBRE NU 35 MM², NÃO ENTERRADA, COM ISOLADOR - FORNECIMENTO E INSTALAÇÃO. AF_12/2017</t>
  </si>
  <si>
    <t xml:space="preserve"> 96974 </t>
  </si>
  <si>
    <t>CORDOALHA DE COBRE NU 50 MM², NÃO ENTERRADA, COM ISOLADOR - FORNECIMENTO E INSTALAÇÃO. AF_12/2017</t>
  </si>
  <si>
    <t xml:space="preserve"> 98111 </t>
  </si>
  <si>
    <t>CAIXA DE INSPEÇÃO PARA ATERRAMENTO, CIRCULAR, EM POLIETILENO, DIÂMETRO INTERNO = 0,3 M. AF_12/2020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</si>
  <si>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</si>
  <si>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</si>
  <si>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</si>
  <si>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</si>
  <si>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</si>
  <si>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</si>
  <si>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C4068 </t>
  </si>
  <si>
    <t>BANCADA DE GRANITO CINZA E=2cm</t>
  </si>
  <si>
    <t xml:space="preserve"> C1869 </t>
  </si>
  <si>
    <t>PEITORIL DE GRANITO L= 15 cm</t>
  </si>
  <si>
    <t xml:space="preserve"> C1960 </t>
  </si>
  <si>
    <t>PORTA COMPENSADO P/ARMÁRIO SOB PIA</t>
  </si>
  <si>
    <t xml:space="preserve"> C2910 </t>
  </si>
  <si>
    <t>PRATELEIRA DE MADEIRA DE LEI PLAINADA</t>
  </si>
  <si>
    <t xml:space="preserve"> 19.2 </t>
  </si>
  <si>
    <t>ESQUADRIAS, PORTÃO E GRADIL METÁLICO</t>
  </si>
  <si>
    <t xml:space="preserve"> C0864 </t>
  </si>
  <si>
    <t>CONJUNTO DE MASTRO P/ TRÊS BANDEIRAS E PEDESTAL</t>
  </si>
  <si>
    <t xml:space="preserve"> C4646 </t>
  </si>
  <si>
    <t>CORRIMÃO DUPLA ALTURA EM AÇO INOX DIAM 1 1/2</t>
  </si>
  <si>
    <t xml:space="preserve"> 98504 </t>
  </si>
  <si>
    <t>PLANTIO DE GRAMA BATATAIS EM PLACAS. AF_05/2018</t>
  </si>
  <si>
    <t xml:space="preserve"> C0036 </t>
  </si>
  <si>
    <t>ALAMBRADO C/TELA DE ARAME GALVANIZADO.. ALTURA 2M</t>
  </si>
  <si>
    <t xml:space="preserve"> 12980 </t>
  </si>
  <si>
    <t>Portão  em tubo de ferro galvanizado de 2", de abrir, duas folhas, de 2,00 x 2,00m, tela malha revestida 76 x 76mm, n.º 12,  inclusive dobradiças e trancas/ferrolho</t>
  </si>
  <si>
    <t xml:space="preserve"> 12013 </t>
  </si>
  <si>
    <t>Portão de correr em chapa de aço 1/4", c/ quadro em tubo quadrado de 2", barra quadrada 1" na vertical e barra chata 2" x 1/4" na horizontal, inclusive ferrolho, e roldanas e trilhos,  p/ penitenciária</t>
  </si>
  <si>
    <t xml:space="preserve"> 20 </t>
  </si>
  <si>
    <t>SERVIÇOS FINAIS</t>
  </si>
  <si>
    <t xml:space="preserve"> 99803 </t>
  </si>
  <si>
    <t>LIMPEZA DE PISO CERÂMICO OU PORCELANATO COM PANO ÚMIDO. AF_04/2019</t>
  </si>
  <si>
    <t xml:space="preserve"> 3167 </t>
  </si>
  <si>
    <t>Placa de inauguração de obra em alumínio 0,60 x 0,80 m</t>
  </si>
  <si>
    <t>Total sem BDI</t>
  </si>
  <si>
    <t>Total do BDI</t>
  </si>
  <si>
    <t>Total Geral</t>
  </si>
  <si>
    <t>META</t>
  </si>
  <si>
    <t>MEDIÇÃO</t>
  </si>
  <si>
    <t>QUANT.</t>
  </si>
  <si>
    <t>VALOR</t>
  </si>
  <si>
    <t>ACUMULADO</t>
  </si>
  <si>
    <t>SALDO</t>
  </si>
  <si>
    <t>UNIDADE</t>
  </si>
  <si>
    <t>FEVEREIRO - MEDIÇÃO 01</t>
  </si>
  <si>
    <t>MARÇO/ABRIL - MEDIÇÃO 02</t>
  </si>
  <si>
    <t>%</t>
  </si>
  <si>
    <t>MAIO - MEDIÇÃO 03</t>
  </si>
  <si>
    <t>JUNHO - MEDIÇÃO 03</t>
  </si>
  <si>
    <t>TOTAL MEDIÇÃO</t>
  </si>
  <si>
    <t>Acum. Med. Anteriores</t>
  </si>
  <si>
    <t>total planilha</t>
  </si>
  <si>
    <t>saldo</t>
  </si>
  <si>
    <t xml:space="preserve">COMP </t>
  </si>
  <si>
    <t xml:space="preserve">ALTURA </t>
  </si>
  <si>
    <t xml:space="preserve">LARG </t>
  </si>
  <si>
    <t xml:space="preserve">QUANT </t>
  </si>
  <si>
    <t>OBRA:</t>
  </si>
  <si>
    <t>MUNICÍPIO:</t>
  </si>
  <si>
    <t>LICITAÇÃO Nº:</t>
  </si>
  <si>
    <t>MODALIDADE:</t>
  </si>
  <si>
    <t>DATA:</t>
  </si>
  <si>
    <t>CONTRATAÇÃO DE EMPRESA PARA CONSTRUÇÃO DE UMA ESCOLA COM 6 SALAS DE AULA.</t>
  </si>
  <si>
    <t>MOGEIRO - PB</t>
  </si>
  <si>
    <t>PROCESSO LICITATÓRIO Nº 004/2024 - CONCORRÊNCIA Nº 004/2024</t>
  </si>
  <si>
    <t>ESCOLA</t>
  </si>
  <si>
    <t>MEMÓRIA DE CÁLCULO - CONSTRUÇÃO - BM 02  - PERÍODO: 01/03/2025 A 30/04/2025</t>
  </si>
  <si>
    <t>MED 01</t>
  </si>
  <si>
    <t>TOTAL MED 01</t>
  </si>
  <si>
    <t>MEDIDO NA BM</t>
  </si>
  <si>
    <t>1.1</t>
  </si>
  <si>
    <t>1.3</t>
  </si>
  <si>
    <t>1.5</t>
  </si>
  <si>
    <t>1.2</t>
  </si>
  <si>
    <t>1.4</t>
  </si>
  <si>
    <t>1.6</t>
  </si>
  <si>
    <t>1.7</t>
  </si>
  <si>
    <t>1.8</t>
  </si>
  <si>
    <t>1.9</t>
  </si>
  <si>
    <t>1.10</t>
  </si>
  <si>
    <t>obra da escola</t>
  </si>
  <si>
    <t xml:space="preserve">escritório </t>
  </si>
  <si>
    <t xml:space="preserve">depósito </t>
  </si>
  <si>
    <t>Limpeza de obra</t>
  </si>
  <si>
    <t>TOTAL MED 02</t>
  </si>
  <si>
    <t>MED 02</t>
  </si>
  <si>
    <t>Instalação provisória de luz</t>
  </si>
  <si>
    <t>Reservatório de água</t>
  </si>
  <si>
    <t>Fossa e Sumidouro</t>
  </si>
  <si>
    <t xml:space="preserve">sanitário </t>
  </si>
  <si>
    <t>locação bloco pedagógico</t>
  </si>
  <si>
    <t>locação patio coberto</t>
  </si>
  <si>
    <t>2.1</t>
  </si>
  <si>
    <t>2.2</t>
  </si>
  <si>
    <t>aterro sapatas pedagógico</t>
  </si>
  <si>
    <t>valas pedagógico</t>
  </si>
  <si>
    <t>escavação sapatas pedagógico</t>
  </si>
  <si>
    <t xml:space="preserve">escavação sapatas patio </t>
  </si>
  <si>
    <t>valas patio</t>
  </si>
  <si>
    <t>3.1.1</t>
  </si>
  <si>
    <t>concreto magro de 0,05cm das sapatas do bloco pedagógico</t>
  </si>
  <si>
    <t>concreto magro de 0,05cm das sapatas do patio coberto</t>
  </si>
  <si>
    <t>3.1.2</t>
  </si>
  <si>
    <t>conforme forma de projeto</t>
  </si>
  <si>
    <t>3.1.5</t>
  </si>
  <si>
    <t>3.1.6</t>
  </si>
  <si>
    <t>3.1.7</t>
  </si>
  <si>
    <t>3.1.8</t>
  </si>
  <si>
    <t>ADITIVO ATÉ BM2</t>
  </si>
  <si>
    <t>3.2.1</t>
  </si>
  <si>
    <t>2.3</t>
  </si>
  <si>
    <t>2.4</t>
  </si>
  <si>
    <t>3.1.3</t>
  </si>
  <si>
    <t>3.1.4</t>
  </si>
  <si>
    <t>3.2.2</t>
  </si>
  <si>
    <t>3.2.3</t>
  </si>
  <si>
    <t>3.2.4</t>
  </si>
  <si>
    <t>3.2.5</t>
  </si>
  <si>
    <t>3.2.6</t>
  </si>
  <si>
    <t>3.3.1</t>
  </si>
  <si>
    <t>3.3.2</t>
  </si>
  <si>
    <t>3.3.3</t>
  </si>
  <si>
    <t>3.3.4</t>
  </si>
  <si>
    <t>4.1.1</t>
  </si>
  <si>
    <t>4.1.2</t>
  </si>
  <si>
    <t>4.1.3</t>
  </si>
  <si>
    <t>4.1.4</t>
  </si>
  <si>
    <t>4.1.5</t>
  </si>
  <si>
    <t>4.1.6</t>
  </si>
  <si>
    <t>4.2.1</t>
  </si>
  <si>
    <t>4.2.2</t>
  </si>
  <si>
    <t>4.2.3</t>
  </si>
  <si>
    <t>4.2.4</t>
  </si>
  <si>
    <t>4.2.5</t>
  </si>
  <si>
    <t>4.3.1</t>
  </si>
  <si>
    <t>4.4.1</t>
  </si>
  <si>
    <t>5.1</t>
  </si>
  <si>
    <t>5.2</t>
  </si>
  <si>
    <t>5.3</t>
  </si>
  <si>
    <t>6.1.1</t>
  </si>
  <si>
    <t>6.1.2</t>
  </si>
  <si>
    <t>6.1.3</t>
  </si>
  <si>
    <t>6.1.4</t>
  </si>
  <si>
    <t>6.1.5</t>
  </si>
  <si>
    <t>6.1.6</t>
  </si>
  <si>
    <t>6.1.7</t>
  </si>
  <si>
    <t>6.2.1</t>
  </si>
  <si>
    <t>6.2.2</t>
  </si>
  <si>
    <t>6.2.3</t>
  </si>
  <si>
    <t>6.3.1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</si>
  <si>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</si>
  <si>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</si>
  <si>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</si>
  <si>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</si>
  <si>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</si>
  <si>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</si>
  <si>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</si>
  <si>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</si>
  <si>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</si>
  <si>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</si>
  <si>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</si>
  <si>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6.5.1</t>
  </si>
  <si>
    <t>6.5.2</t>
  </si>
  <si>
    <t>7.1</t>
  </si>
  <si>
    <t>7.2</t>
  </si>
  <si>
    <t>7.3</t>
  </si>
  <si>
    <t>7.4</t>
  </si>
  <si>
    <t>7.5</t>
  </si>
  <si>
    <t>7.6</t>
  </si>
  <si>
    <t>7.7</t>
  </si>
  <si>
    <t>7.8</t>
  </si>
  <si>
    <t>8.1</t>
  </si>
  <si>
    <t>9.1</t>
  </si>
  <si>
    <t>9.2</t>
  </si>
  <si>
    <t>9.3</t>
  </si>
  <si>
    <t>9.4</t>
  </si>
  <si>
    <t>9.5</t>
  </si>
  <si>
    <t>9.6</t>
  </si>
  <si>
    <t>9.7</t>
  </si>
  <si>
    <t>9.8</t>
  </si>
  <si>
    <t>10.1.1</t>
  </si>
  <si>
    <t>10.1.2</t>
  </si>
  <si>
    <t>10.1.3</t>
  </si>
  <si>
    <t>10.1.4</t>
  </si>
  <si>
    <t>10.1.5</t>
  </si>
  <si>
    <t>10.1.6</t>
  </si>
  <si>
    <t>10.1.7</t>
  </si>
  <si>
    <t>10.2.1</t>
  </si>
  <si>
    <t>10.2.2</t>
  </si>
  <si>
    <t>10.2.3</t>
  </si>
  <si>
    <t>10.2.4</t>
  </si>
  <si>
    <t>11.1</t>
  </si>
  <si>
    <t>11.2</t>
  </si>
  <si>
    <t>11.3</t>
  </si>
  <si>
    <t>11.4</t>
  </si>
  <si>
    <t>11.5</t>
  </si>
  <si>
    <t>11.6</t>
  </si>
  <si>
    <t>11.7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</si>
  <si>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</si>
  <si>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</si>
  <si>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</si>
  <si>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</si>
  <si>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</si>
  <si>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</si>
  <si>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</si>
  <si>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</si>
  <si>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</si>
  <si>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</si>
  <si>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</si>
  <si>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</si>
  <si>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</si>
  <si>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</si>
  <si>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</si>
  <si>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</si>
  <si>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</si>
  <si>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</si>
  <si>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</si>
  <si>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</si>
  <si>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</si>
  <si>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</si>
  <si>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</si>
  <si>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</si>
  <si>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</si>
  <si>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</si>
  <si>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</si>
  <si>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</si>
  <si>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</si>
  <si>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</si>
  <si>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</si>
  <si>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</si>
  <si>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</si>
  <si>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</si>
  <si>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</si>
  <si>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</si>
  <si>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</si>
  <si>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</si>
  <si>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</si>
  <si>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</si>
  <si>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</si>
  <si>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</si>
  <si>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</si>
  <si>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</si>
  <si>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</si>
  <si>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</si>
  <si>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</si>
  <si>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</si>
  <si>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</si>
  <si>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</si>
  <si>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</si>
  <si>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</si>
  <si>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</si>
  <si>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</si>
  <si>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</si>
  <si>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</si>
  <si>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</si>
  <si>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</si>
  <si>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</si>
  <si>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</si>
  <si>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</si>
  <si>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</si>
  <si>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</si>
  <si>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</si>
  <si>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</si>
  <si>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</si>
  <si>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</si>
  <si>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</si>
  <si>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</si>
  <si>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</si>
  <si>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</si>
  <si>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</si>
  <si>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</si>
  <si>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</si>
  <si>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</si>
  <si>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</si>
  <si>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16.1</t>
  </si>
  <si>
    <t>16.2</t>
  </si>
  <si>
    <t>16.3</t>
  </si>
  <si>
    <t>16.4</t>
  </si>
  <si>
    <t>17.1.1</t>
  </si>
  <si>
    <t>17.1.2</t>
  </si>
  <si>
    <t>17.1.3</t>
  </si>
  <si>
    <t>17.1.4</t>
  </si>
  <si>
    <t>17.1.5</t>
  </si>
  <si>
    <t>17.1.6</t>
  </si>
  <si>
    <t>17.1.7</t>
  </si>
  <si>
    <t>17.1.8</t>
  </si>
  <si>
    <t>17.1.9</t>
  </si>
  <si>
    <t>17.1.10</t>
  </si>
  <si>
    <t>17.1.11</t>
  </si>
  <si>
    <t>17.1.12</t>
  </si>
  <si>
    <t>17.1.13</t>
  </si>
  <si>
    <t>17.1.14</t>
  </si>
  <si>
    <t>17.2.1</t>
  </si>
  <si>
    <t>17.2.2</t>
  </si>
  <si>
    <t>17.2.3</t>
  </si>
  <si>
    <t>17.2.4</t>
  </si>
  <si>
    <t>17.2.5</t>
  </si>
  <si>
    <t>17.2.6</t>
  </si>
  <si>
    <t>17.2.7</t>
  </si>
  <si>
    <t>17.2.8</t>
  </si>
  <si>
    <t>17.2.9</t>
  </si>
  <si>
    <t>17.2.10</t>
  </si>
  <si>
    <t>17.2.11</t>
  </si>
  <si>
    <t>17.2.12</t>
  </si>
  <si>
    <t>17.2.13</t>
  </si>
  <si>
    <t>17.3.1</t>
  </si>
  <si>
    <t>17.3.2</t>
  </si>
  <si>
    <t>17.3.3</t>
  </si>
  <si>
    <t>17.3.4</t>
  </si>
  <si>
    <t>17.3.5</t>
  </si>
  <si>
    <t>17.3.6</t>
  </si>
  <si>
    <t>17.3.7</t>
  </si>
  <si>
    <t>17.3.8</t>
  </si>
  <si>
    <t>17.4.1</t>
  </si>
  <si>
    <t>17.4.2</t>
  </si>
  <si>
    <t>17.4.3</t>
  </si>
  <si>
    <t>17.4.4</t>
  </si>
  <si>
    <t>17.4.5</t>
  </si>
  <si>
    <t>17.4.6</t>
  </si>
  <si>
    <t>17.4.7</t>
  </si>
  <si>
    <t>17.4.8</t>
  </si>
  <si>
    <t>17.4.9</t>
  </si>
  <si>
    <t>17.4.10</t>
  </si>
  <si>
    <t>17.4.11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</si>
  <si>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</si>
  <si>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</si>
  <si>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</si>
  <si>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</si>
  <si>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</si>
  <si>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</si>
  <si>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</si>
  <si>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</si>
  <si>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</si>
  <si>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19.1.1</t>
  </si>
  <si>
    <t>19.1.2</t>
  </si>
  <si>
    <t>19.1.3</t>
  </si>
  <si>
    <t>19.1.4</t>
  </si>
  <si>
    <t>19.1.5</t>
  </si>
  <si>
    <t>19.2.1</t>
  </si>
  <si>
    <t>19.2.2</t>
  </si>
  <si>
    <t>19.2.3</t>
  </si>
  <si>
    <t>19.2.4</t>
  </si>
  <si>
    <t>19.2.5</t>
  </si>
  <si>
    <t>19.2.6</t>
  </si>
  <si>
    <t>19.2.7</t>
  </si>
  <si>
    <t>20.1</t>
  </si>
  <si>
    <t>20.2</t>
  </si>
  <si>
    <t>pedagógico</t>
  </si>
  <si>
    <t>Valor SALDO</t>
  </si>
  <si>
    <t>MEMÓRIA FOTOGRÁFICA</t>
  </si>
  <si>
    <t>pedagógico - salas 4, 5 e 6</t>
  </si>
  <si>
    <t>BOLETIM DE MEDIÇÃO</t>
  </si>
  <si>
    <t>PROGRAMA:</t>
  </si>
  <si>
    <t>INTEGRA PARAIBA</t>
  </si>
  <si>
    <t>MODALIDADE: ESCOLA</t>
  </si>
  <si>
    <t>EMPREENDIMENTO:</t>
  </si>
  <si>
    <t>GESTOR:</t>
  </si>
  <si>
    <t>DATA DA MEDIÇÃO</t>
  </si>
  <si>
    <t>ESTADO DA PARAÍBA</t>
  </si>
  <si>
    <t>CONTRATANTE:</t>
  </si>
  <si>
    <t>CNPJ:</t>
  </si>
  <si>
    <t>CONTRATADA: CONSTRUTORA SOUSA CAMPOS</t>
  </si>
  <si>
    <t>CNPJ: 19.175.657/0001-18</t>
  </si>
  <si>
    <t>INICIO DA OBRA;</t>
  </si>
  <si>
    <t>PREFEITURA MUNICIPAL DE MOGEIRO</t>
  </si>
  <si>
    <t>08.866.501/0001-67</t>
  </si>
  <si>
    <t>OBJETO:</t>
  </si>
  <si>
    <t>CONTRATAÇÃO DE EMPRESA PARA CONSTRUÇÃO DE UMA ESCOLA COM 6 SALAS DE AULA.
TIPO A INTEGRA PARAIBA.</t>
  </si>
  <si>
    <t>PROCESSO/OPERAÇÃO:</t>
  </si>
  <si>
    <t>CONTRATO-CPL:</t>
  </si>
  <si>
    <t>N° MEDIÇÃO</t>
  </si>
  <si>
    <t>PERÍODO DA MEDIÇÃO:</t>
  </si>
  <si>
    <t>00125/2024-CPL</t>
  </si>
  <si>
    <t>02</t>
  </si>
  <si>
    <t>LOCAL:</t>
  </si>
  <si>
    <t>AVENIDA JOSÉ AMÉRICO, Z/N, BAIRRO MARIA PEIXOTO, MOGEIRO-PB</t>
  </si>
  <si>
    <t>VALOR CONTRATADO</t>
  </si>
  <si>
    <t>VALOR DA MEDIÇÃO</t>
  </si>
  <si>
    <t>VALOR ACUMULADO</t>
  </si>
  <si>
    <t>SALDO DO CONTRATO</t>
  </si>
  <si>
    <t>ITEM</t>
  </si>
  <si>
    <t>DISCRIMINAÇÃO</t>
  </si>
  <si>
    <t>CONTRATADO</t>
  </si>
  <si>
    <t>QUANTITATIVO</t>
  </si>
  <si>
    <t>FINANCEIRO</t>
  </si>
  <si>
    <t>PERCENTUAL MEDIDO</t>
  </si>
  <si>
    <t>UNID</t>
  </si>
  <si>
    <t>UNITÁRIO</t>
  </si>
  <si>
    <t>TOTAL</t>
  </si>
  <si>
    <t>ACUMULADO ANTERIOR</t>
  </si>
  <si>
    <t>PERIODO</t>
  </si>
  <si>
    <t>ACUMULADO INCLUINDO O PERIODO</t>
  </si>
  <si>
    <t>1</t>
  </si>
  <si>
    <t>2</t>
  </si>
  <si>
    <t>INFRAESTRUTURA: FUNDAÇÕES</t>
  </si>
  <si>
    <t>3.1</t>
  </si>
  <si>
    <t>CONCRETO ARMADO PARA FUNDAÇÕES - SAPATAS</t>
  </si>
  <si>
    <t>3.2</t>
  </si>
  <si>
    <t>3.3</t>
  </si>
  <si>
    <t>4.1</t>
  </si>
  <si>
    <t>4.2</t>
  </si>
  <si>
    <t>4.3</t>
  </si>
  <si>
    <t>4.4</t>
  </si>
  <si>
    <t>6.1</t>
  </si>
  <si>
    <t>6.2</t>
  </si>
  <si>
    <t>6.3</t>
  </si>
  <si>
    <t>6.4</t>
  </si>
  <si>
    <t>6.5</t>
  </si>
  <si>
    <t>10.1</t>
  </si>
  <si>
    <t>10.2</t>
  </si>
  <si>
    <t>17.1</t>
  </si>
  <si>
    <t>17.2</t>
  </si>
  <si>
    <t>17.3</t>
  </si>
  <si>
    <t>17.4</t>
  </si>
  <si>
    <t>19.</t>
  </si>
  <si>
    <t>19.1</t>
  </si>
  <si>
    <t>19.2</t>
  </si>
  <si>
    <t>SERVIÇOS EXECUTADOS NÃO PLANILHADOS</t>
  </si>
  <si>
    <t>PRÓPRIO - ALVENARIA EM TIJOLO CERAMICO FURADO 9X19X19CM, 1 VEZ (ESPESSURA 19 CM), ASSENTADO EM ARGAMASSA TRACO 1:4 (CIMENTO E AREIA MEDIA NAO PENEIRADA), PREPARO MANUAL, JUNTA1 CM. INC_11/2016</t>
  </si>
  <si>
    <t>TOTAL GERAL = PLANILHA ORIGINAL - MEDIÇÃO 2</t>
  </si>
  <si>
    <t>Atesto que os serviços foram executados conforme projetos aprovados</t>
  </si>
  <si>
    <t>Atesto que os serviços foram executados e aceitos</t>
  </si>
  <si>
    <t>Medição aprovada para liberação</t>
  </si>
  <si>
    <t>Responsável Técnico pela Execução</t>
  </si>
  <si>
    <t>Fiscalização</t>
  </si>
  <si>
    <t>Prefeitura Municipal</t>
  </si>
  <si>
    <t>vigas pedagógico</t>
  </si>
  <si>
    <t>armação sapatas e pilaretes pedagógico</t>
  </si>
  <si>
    <t>armação sapatas e pilaretes patio</t>
  </si>
  <si>
    <t>sapatas e pilaretes pedagógico</t>
  </si>
  <si>
    <t>sapatas e pilaretes patio</t>
  </si>
  <si>
    <t>pilaretes</t>
  </si>
  <si>
    <t>DE 01/03/2025 a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</si>
</sst>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7" formatCode="&quot;R$&quot;\ #,##0.00;\-&quot;R$&quot;\ #,##0.00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#,##0.00\ %"/>
    <numFmt numFmtId="166" formatCode="_-* #,##0.000_-;\-* #,##0.000_-;_-* &quot;-&quot;??_-;_-@"/>
    <numFmt numFmtId="167" formatCode="_-* #,##0.00_-;\-* #,##0.00_-;_-* &quot;-&quot;??_-;_-@"/>
    <numFmt numFmtId="168" formatCode="_-* #,##0.000_-;\-* #,##0.000_-;_-* &quot;-&quot;???_-;_-@_-"/>
    <numFmt numFmtId="169" formatCode="#,##0.00#####"/>
    <numFmt numFmtId="170" formatCode="_-* #,##0.000_-;\-* #,##0.000_-;_-* &quot;-&quot;??_-;_-@_-"/>
  </numFmts>
  <fonts count="47" x14ac:knownFonts="1">
    <font>
      <sz val="11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000000"/>
      <name val="Arial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b/>
      <i/>
      <sz val="9"/>
      <color rgb="FF000000"/>
      <name val="Arial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1"/>
      <color rgb="FF000000"/>
      <name val="Arial"/>
      <family val="2"/>
    </font>
    <font>
      <b/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i/>
      <sz val="12"/>
      <color theme="1"/>
      <name val="Arial"/>
      <family val="2"/>
    </font>
    <font>
      <sz val="8"/>
      <name val="Arial"/>
      <family val="2"/>
      <scheme val="minor"/>
    </font>
    <font>
      <i/>
      <sz val="10"/>
      <name val="Arial"/>
      <family val="2"/>
    </font>
    <font>
      <sz val="14"/>
      <color theme="1"/>
      <name val="Berlin Sans FB"/>
      <family val="2"/>
    </font>
    <font>
      <sz val="11"/>
      <color theme="1"/>
      <name val="Consolas"/>
      <family val="3"/>
    </font>
    <font>
      <sz val="10"/>
      <color theme="1"/>
      <name val="Consolas"/>
      <family val="3"/>
    </font>
    <font>
      <sz val="8"/>
      <color theme="1"/>
      <name val="Consolas"/>
      <family val="3"/>
    </font>
    <font>
      <b/>
      <sz val="10"/>
      <color theme="1"/>
      <name val="Consolas"/>
      <family val="3"/>
    </font>
    <font>
      <b/>
      <sz val="14"/>
      <name val="Arial"/>
      <family val="2"/>
    </font>
    <font>
      <sz val="10"/>
      <name val="Consolas"/>
      <family val="3"/>
    </font>
    <font>
      <b/>
      <sz val="10"/>
      <name val="Consolas"/>
      <family val="3"/>
    </font>
    <font>
      <sz val="14"/>
      <name val="Consolas"/>
      <family val="3"/>
    </font>
    <font>
      <sz val="12"/>
      <name val="Consolas"/>
      <family val="3"/>
    </font>
    <font>
      <b/>
      <sz val="12"/>
      <name val="Consolas"/>
      <family val="3"/>
    </font>
    <font>
      <sz val="9"/>
      <name val="Consolas"/>
      <family val="3"/>
    </font>
    <font>
      <sz val="9"/>
      <color theme="1"/>
      <name val="Consolas"/>
      <family val="3"/>
    </font>
    <font>
      <b/>
      <sz val="12"/>
      <color theme="1"/>
      <name val="Consolas"/>
      <family val="3"/>
    </font>
    <font>
      <b/>
      <sz val="12"/>
      <color rgb="FF7030A0"/>
      <name val="Consolas"/>
      <family val="3"/>
    </font>
    <font>
      <sz val="10"/>
      <color rgb="FF000000"/>
      <name val="Consolas"/>
      <family val="3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theme="0"/>
        <bgColor theme="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A7A7"/>
        <bgColor theme="0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5" tint="0.59999389629810485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8ECF6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rgb="FFD8ECF6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theme="0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rgb="FFD8ECF6"/>
      </patternFill>
    </fill>
    <fill>
      <patternFill patternType="solid">
        <fgColor rgb="FFFFFFCC"/>
        <bgColor theme="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rgb="FFD8ECF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85ABFF"/>
        <bgColor rgb="FF000000"/>
      </patternFill>
    </fill>
  </fills>
  <borders count="9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CCCCCC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theme="0" tint="-0.249977111117893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9">
    <xf numFmtId="0" fontId="0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4" fillId="0" borderId="4"/>
    <xf numFmtId="0" fontId="2" fillId="0" borderId="4"/>
    <xf numFmtId="0" fontId="1" fillId="0" borderId="4"/>
    <xf numFmtId="43" fontId="1" fillId="0" borderId="4" applyFont="0" applyFill="0" applyBorder="0" applyAlignment="0" applyProtection="0"/>
    <xf numFmtId="164" fontId="1" fillId="0" borderId="4" applyFont="0" applyFill="0" applyBorder="0" applyAlignment="0" applyProtection="0"/>
    <xf numFmtId="9" fontId="1" fillId="0" borderId="4" applyFont="0" applyFill="0" applyBorder="0" applyAlignment="0" applyProtection="0"/>
  </cellStyleXfs>
  <cellXfs count="390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4" xfId="0" applyFont="1" applyBorder="1"/>
    <xf numFmtId="0" fontId="3" fillId="2" borderId="5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right" vertical="top" wrapText="1"/>
    </xf>
    <xf numFmtId="0" fontId="3" fillId="2" borderId="5" xfId="0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right" vertical="top" wrapText="1"/>
    </xf>
    <xf numFmtId="4" fontId="6" fillId="3" borderId="5" xfId="0" applyNumberFormat="1" applyFont="1" applyFill="1" applyBorder="1" applyAlignment="1">
      <alignment horizontal="right" vertical="top" wrapText="1"/>
    </xf>
    <xf numFmtId="0" fontId="7" fillId="4" borderId="5" xfId="0" applyFont="1" applyFill="1" applyBorder="1" applyAlignment="1">
      <alignment horizontal="left" vertical="top" wrapText="1"/>
    </xf>
    <xf numFmtId="0" fontId="7" fillId="4" borderId="5" xfId="0" applyFont="1" applyFill="1" applyBorder="1" applyAlignment="1">
      <alignment horizontal="right" vertical="top" wrapText="1"/>
    </xf>
    <xf numFmtId="0" fontId="7" fillId="4" borderId="5" xfId="0" applyFont="1" applyFill="1" applyBorder="1" applyAlignment="1">
      <alignment horizontal="center" vertical="top" wrapText="1"/>
    </xf>
    <xf numFmtId="4" fontId="7" fillId="4" borderId="5" xfId="0" applyNumberFormat="1" applyFont="1" applyFill="1" applyBorder="1" applyAlignment="1">
      <alignment horizontal="right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0" borderId="3" xfId="0" applyFont="1" applyBorder="1"/>
    <xf numFmtId="0" fontId="8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165" fontId="6" fillId="3" borderId="10" xfId="0" applyNumberFormat="1" applyFont="1" applyFill="1" applyBorder="1" applyAlignment="1">
      <alignment horizontal="right" vertical="top" wrapText="1"/>
    </xf>
    <xf numFmtId="165" fontId="6" fillId="3" borderId="10" xfId="0" applyNumberFormat="1" applyFont="1" applyFill="1" applyBorder="1" applyAlignment="1">
      <alignment horizontal="center" vertical="top" wrapText="1"/>
    </xf>
    <xf numFmtId="165" fontId="6" fillId="3" borderId="13" xfId="0" applyNumberFormat="1" applyFont="1" applyFill="1" applyBorder="1" applyAlignment="1">
      <alignment horizontal="center" vertical="top" wrapText="1"/>
    </xf>
    <xf numFmtId="165" fontId="7" fillId="4" borderId="10" xfId="0" applyNumberFormat="1" applyFont="1" applyFill="1" applyBorder="1" applyAlignment="1">
      <alignment horizontal="right" vertical="top" wrapText="1"/>
    </xf>
    <xf numFmtId="0" fontId="3" fillId="2" borderId="17" xfId="0" applyFont="1" applyFill="1" applyBorder="1" applyAlignment="1">
      <alignment horizontal="right" vertical="top" wrapText="1"/>
    </xf>
    <xf numFmtId="165" fontId="6" fillId="3" borderId="17" xfId="0" applyNumberFormat="1" applyFont="1" applyFill="1" applyBorder="1" applyAlignment="1">
      <alignment horizontal="right" vertical="top" wrapText="1"/>
    </xf>
    <xf numFmtId="165" fontId="7" fillId="4" borderId="17" xfId="0" applyNumberFormat="1" applyFont="1" applyFill="1" applyBorder="1" applyAlignment="1">
      <alignment horizontal="right" vertical="top" wrapText="1"/>
    </xf>
    <xf numFmtId="0" fontId="0" fillId="0" borderId="18" xfId="0" applyBorder="1"/>
    <xf numFmtId="0" fontId="7" fillId="4" borderId="10" xfId="0" applyFont="1" applyFill="1" applyBorder="1" applyAlignment="1">
      <alignment horizontal="right" vertical="top" wrapText="1"/>
    </xf>
    <xf numFmtId="0" fontId="6" fillId="3" borderId="12" xfId="0" applyFont="1" applyFill="1" applyBorder="1" applyAlignment="1">
      <alignment horizontal="center" vertical="top" wrapText="1"/>
    </xf>
    <xf numFmtId="0" fontId="6" fillId="3" borderId="10" xfId="0" applyFont="1" applyFill="1" applyBorder="1" applyAlignment="1">
      <alignment horizontal="right" vertical="top" wrapText="1"/>
    </xf>
    <xf numFmtId="0" fontId="6" fillId="3" borderId="10" xfId="0" applyFont="1" applyFill="1" applyBorder="1" applyAlignment="1">
      <alignment horizontal="center" vertical="top" wrapText="1"/>
    </xf>
    <xf numFmtId="164" fontId="4" fillId="0" borderId="4" xfId="1" applyFont="1" applyBorder="1"/>
    <xf numFmtId="164" fontId="6" fillId="3" borderId="16" xfId="1" applyFont="1" applyFill="1" applyBorder="1" applyAlignment="1">
      <alignment horizontal="center" vertical="top" wrapText="1"/>
    </xf>
    <xf numFmtId="164" fontId="7" fillId="4" borderId="11" xfId="1" applyFont="1" applyFill="1" applyBorder="1" applyAlignment="1">
      <alignment horizontal="right" vertical="top" wrapText="1"/>
    </xf>
    <xf numFmtId="164" fontId="6" fillId="3" borderId="11" xfId="1" applyFont="1" applyFill="1" applyBorder="1" applyAlignment="1">
      <alignment horizontal="right" vertical="top" wrapText="1"/>
    </xf>
    <xf numFmtId="164" fontId="8" fillId="2" borderId="4" xfId="1" applyFont="1" applyFill="1" applyBorder="1" applyAlignment="1">
      <alignment horizontal="center" vertical="top" wrapText="1"/>
    </xf>
    <xf numFmtId="164" fontId="5" fillId="2" borderId="4" xfId="1" applyFont="1" applyFill="1" applyBorder="1" applyAlignment="1">
      <alignment horizontal="center" vertical="top" wrapText="1"/>
    </xf>
    <xf numFmtId="164" fontId="0" fillId="0" borderId="0" xfId="1" applyFont="1"/>
    <xf numFmtId="0" fontId="6" fillId="3" borderId="13" xfId="0" applyFont="1" applyFill="1" applyBorder="1" applyAlignment="1">
      <alignment horizontal="center" vertical="top" wrapText="1"/>
    </xf>
    <xf numFmtId="164" fontId="6" fillId="3" borderId="12" xfId="1" applyFont="1" applyFill="1" applyBorder="1" applyAlignment="1">
      <alignment horizontal="center" vertical="top" wrapText="1"/>
    </xf>
    <xf numFmtId="164" fontId="7" fillId="4" borderId="10" xfId="1" applyFont="1" applyFill="1" applyBorder="1" applyAlignment="1">
      <alignment horizontal="right" vertical="top" wrapText="1"/>
    </xf>
    <xf numFmtId="164" fontId="6" fillId="3" borderId="10" xfId="1" applyFont="1" applyFill="1" applyBorder="1" applyAlignment="1">
      <alignment horizontal="right" vertical="top" wrapText="1"/>
    </xf>
    <xf numFmtId="9" fontId="4" fillId="0" borderId="4" xfId="2" applyFont="1" applyBorder="1"/>
    <xf numFmtId="9" fontId="6" fillId="3" borderId="10" xfId="2" applyFont="1" applyFill="1" applyBorder="1" applyAlignment="1">
      <alignment horizontal="center" vertical="top" wrapText="1"/>
    </xf>
    <xf numFmtId="9" fontId="7" fillId="4" borderId="10" xfId="2" applyFont="1" applyFill="1" applyBorder="1" applyAlignment="1">
      <alignment horizontal="right" vertical="top" wrapText="1"/>
    </xf>
    <xf numFmtId="9" fontId="6" fillId="3" borderId="10" xfId="2" applyFont="1" applyFill="1" applyBorder="1" applyAlignment="1">
      <alignment horizontal="right" vertical="top" wrapText="1"/>
    </xf>
    <xf numFmtId="9" fontId="8" fillId="2" borderId="4" xfId="2" applyFont="1" applyFill="1" applyBorder="1" applyAlignment="1">
      <alignment horizontal="center" vertical="top" wrapText="1"/>
    </xf>
    <xf numFmtId="9" fontId="5" fillId="2" borderId="4" xfId="2" applyFont="1" applyFill="1" applyBorder="1" applyAlignment="1">
      <alignment horizontal="center" vertical="top" wrapText="1"/>
    </xf>
    <xf numFmtId="9" fontId="0" fillId="0" borderId="0" xfId="2" applyFont="1"/>
    <xf numFmtId="0" fontId="7" fillId="4" borderId="12" xfId="0" applyFont="1" applyFill="1" applyBorder="1" applyAlignment="1">
      <alignment horizontal="right" vertical="top" wrapText="1"/>
    </xf>
    <xf numFmtId="0" fontId="6" fillId="3" borderId="12" xfId="0" applyFont="1" applyFill="1" applyBorder="1" applyAlignment="1">
      <alignment horizontal="right" vertical="top" wrapText="1"/>
    </xf>
    <xf numFmtId="164" fontId="11" fillId="2" borderId="4" xfId="1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right" vertical="top" wrapText="1"/>
    </xf>
    <xf numFmtId="164" fontId="7" fillId="4" borderId="21" xfId="1" applyFont="1" applyFill="1" applyBorder="1" applyAlignment="1">
      <alignment horizontal="right" vertical="top" wrapText="1"/>
    </xf>
    <xf numFmtId="0" fontId="8" fillId="2" borderId="9" xfId="0" applyFont="1" applyFill="1" applyBorder="1" applyAlignment="1">
      <alignment horizontal="center" vertical="top" wrapText="1"/>
    </xf>
    <xf numFmtId="4" fontId="5" fillId="2" borderId="2" xfId="0" applyNumberFormat="1" applyFont="1" applyFill="1" applyBorder="1" applyAlignment="1">
      <alignment vertical="top" wrapText="1"/>
    </xf>
    <xf numFmtId="4" fontId="5" fillId="2" borderId="20" xfId="0" applyNumberFormat="1" applyFont="1" applyFill="1" applyBorder="1" applyAlignment="1">
      <alignment vertical="top" wrapText="1"/>
    </xf>
    <xf numFmtId="0" fontId="8" fillId="2" borderId="23" xfId="0" applyFont="1" applyFill="1" applyBorder="1" applyAlignment="1">
      <alignment horizontal="center" vertical="top" wrapText="1"/>
    </xf>
    <xf numFmtId="164" fontId="5" fillId="2" borderId="9" xfId="1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right" vertical="top" wrapText="1"/>
    </xf>
    <xf numFmtId="0" fontId="7" fillId="10" borderId="5" xfId="0" applyFont="1" applyFill="1" applyBorder="1" applyAlignment="1">
      <alignment horizontal="right" vertical="top" wrapText="1"/>
    </xf>
    <xf numFmtId="0" fontId="7" fillId="11" borderId="5" xfId="0" applyFont="1" applyFill="1" applyBorder="1" applyAlignment="1">
      <alignment horizontal="right" vertical="top" wrapText="1"/>
    </xf>
    <xf numFmtId="0" fontId="8" fillId="0" borderId="4" xfId="3" applyFont="1" applyAlignment="1">
      <alignment horizontal="center" vertical="top"/>
    </xf>
    <xf numFmtId="0" fontId="18" fillId="0" borderId="4" xfId="3" applyFont="1" applyAlignment="1">
      <alignment horizontal="left" vertical="top" wrapText="1"/>
    </xf>
    <xf numFmtId="0" fontId="8" fillId="0" borderId="4" xfId="3" applyFont="1" applyAlignment="1">
      <alignment horizontal="center"/>
    </xf>
    <xf numFmtId="166" fontId="19" fillId="0" borderId="9" xfId="3" applyNumberFormat="1" applyFont="1" applyBorder="1" applyAlignment="1">
      <alignment vertical="center"/>
    </xf>
    <xf numFmtId="166" fontId="16" fillId="0" borderId="9" xfId="3" applyNumberFormat="1" applyFont="1" applyBorder="1" applyAlignment="1">
      <alignment vertical="center"/>
    </xf>
    <xf numFmtId="167" fontId="20" fillId="0" borderId="4" xfId="3" applyNumberFormat="1" applyFont="1" applyAlignment="1">
      <alignment horizontal="center"/>
    </xf>
    <xf numFmtId="167" fontId="21" fillId="0" borderId="4" xfId="3" applyNumberFormat="1" applyFont="1" applyAlignment="1">
      <alignment horizontal="center"/>
    </xf>
    <xf numFmtId="0" fontId="19" fillId="0" borderId="4" xfId="3" applyFont="1" applyAlignment="1">
      <alignment horizontal="center" vertical="top"/>
    </xf>
    <xf numFmtId="4" fontId="8" fillId="0" borderId="4" xfId="3" applyNumberFormat="1" applyFont="1" applyAlignment="1">
      <alignment horizontal="center" vertical="top"/>
    </xf>
    <xf numFmtId="4" fontId="22" fillId="0" borderId="4" xfId="3" applyNumberFormat="1" applyFont="1" applyAlignment="1">
      <alignment horizontal="center" vertical="center"/>
    </xf>
    <xf numFmtId="166" fontId="19" fillId="0" borderId="4" xfId="3" applyNumberFormat="1" applyFont="1" applyAlignment="1">
      <alignment vertical="center"/>
    </xf>
    <xf numFmtId="4" fontId="23" fillId="0" borderId="4" xfId="3" applyNumberFormat="1" applyFont="1" applyAlignment="1">
      <alignment horizontal="center" vertical="center"/>
    </xf>
    <xf numFmtId="166" fontId="15" fillId="0" borderId="4" xfId="3" applyNumberFormat="1" applyFont="1" applyAlignment="1">
      <alignment vertical="center"/>
    </xf>
    <xf numFmtId="0" fontId="24" fillId="0" borderId="4" xfId="3" applyFont="1" applyAlignment="1">
      <alignment horizontal="center" vertical="top"/>
    </xf>
    <xf numFmtId="0" fontId="28" fillId="0" borderId="28" xfId="3" applyFont="1" applyBorder="1" applyAlignment="1">
      <alignment vertical="center"/>
    </xf>
    <xf numFmtId="0" fontId="5" fillId="12" borderId="26" xfId="3" applyFont="1" applyFill="1" applyBorder="1" applyAlignment="1">
      <alignment horizontal="center" vertical="center"/>
    </xf>
    <xf numFmtId="0" fontId="5" fillId="12" borderId="4" xfId="3" applyFont="1" applyFill="1" applyAlignment="1">
      <alignment horizontal="center" vertical="center"/>
    </xf>
    <xf numFmtId="0" fontId="5" fillId="12" borderId="4" xfId="3" applyFont="1" applyFill="1" applyAlignment="1">
      <alignment horizontal="left" vertical="center" wrapText="1"/>
    </xf>
    <xf numFmtId="0" fontId="26" fillId="2" borderId="43" xfId="3" applyFont="1" applyFill="1" applyBorder="1" applyAlignment="1">
      <alignment horizontal="center" vertical="center"/>
    </xf>
    <xf numFmtId="0" fontId="16" fillId="0" borderId="43" xfId="3" applyFont="1" applyBorder="1"/>
    <xf numFmtId="2" fontId="17" fillId="12" borderId="22" xfId="3" applyNumberFormat="1" applyFont="1" applyFill="1" applyBorder="1" applyAlignment="1">
      <alignment horizontal="center" vertical="center"/>
    </xf>
    <xf numFmtId="0" fontId="0" fillId="0" borderId="4" xfId="0" applyBorder="1"/>
    <xf numFmtId="14" fontId="28" fillId="0" borderId="45" xfId="3" applyNumberFormat="1" applyFont="1" applyBorder="1" applyAlignment="1">
      <alignment vertical="center"/>
    </xf>
    <xf numFmtId="2" fontId="3" fillId="2" borderId="1" xfId="0" applyNumberFormat="1" applyFont="1" applyFill="1" applyBorder="1" applyAlignment="1">
      <alignment horizontal="left" vertical="top" wrapText="1"/>
    </xf>
    <xf numFmtId="2" fontId="5" fillId="2" borderId="1" xfId="0" applyNumberFormat="1" applyFont="1" applyFill="1" applyBorder="1" applyAlignment="1">
      <alignment horizontal="left" vertical="top" wrapText="1"/>
    </xf>
    <xf numFmtId="2" fontId="3" fillId="2" borderId="5" xfId="0" applyNumberFormat="1" applyFont="1" applyFill="1" applyBorder="1" applyAlignment="1">
      <alignment horizontal="left" vertical="top" wrapText="1"/>
    </xf>
    <xf numFmtId="2" fontId="6" fillId="3" borderId="5" xfId="0" applyNumberFormat="1" applyFont="1" applyFill="1" applyBorder="1" applyAlignment="1">
      <alignment horizontal="left" vertical="top" wrapText="1"/>
    </xf>
    <xf numFmtId="2" fontId="7" fillId="4" borderId="5" xfId="0" applyNumberFormat="1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0" fillId="0" borderId="0" xfId="0" applyNumberFormat="1"/>
    <xf numFmtId="166" fontId="16" fillId="0" borderId="4" xfId="3" applyNumberFormat="1" applyFont="1" applyAlignment="1">
      <alignment vertical="center"/>
    </xf>
    <xf numFmtId="2" fontId="7" fillId="4" borderId="10" xfId="0" applyNumberFormat="1" applyFont="1" applyFill="1" applyBorder="1" applyAlignment="1">
      <alignment horizontal="right" vertical="top" wrapText="1"/>
    </xf>
    <xf numFmtId="4" fontId="30" fillId="0" borderId="4" xfId="3" applyNumberFormat="1" applyFont="1" applyAlignment="1">
      <alignment vertical="center"/>
    </xf>
    <xf numFmtId="0" fontId="9" fillId="0" borderId="0" xfId="0" applyFont="1" applyAlignment="1">
      <alignment vertical="center"/>
    </xf>
    <xf numFmtId="168" fontId="0" fillId="0" borderId="0" xfId="0" applyNumberFormat="1"/>
    <xf numFmtId="164" fontId="7" fillId="4" borderId="50" xfId="1" applyFont="1" applyFill="1" applyBorder="1" applyAlignment="1">
      <alignment horizontal="right" vertical="top" wrapText="1"/>
    </xf>
    <xf numFmtId="164" fontId="11" fillId="2" borderId="9" xfId="1" applyFont="1" applyFill="1" applyBorder="1" applyAlignment="1">
      <alignment horizontal="center" vertical="center" wrapText="1"/>
    </xf>
    <xf numFmtId="0" fontId="32" fillId="0" borderId="4" xfId="4" applyFont="1"/>
    <xf numFmtId="0" fontId="33" fillId="0" borderId="4" xfId="4" applyFont="1"/>
    <xf numFmtId="0" fontId="34" fillId="0" borderId="4" xfId="4" applyFont="1"/>
    <xf numFmtId="0" fontId="33" fillId="0" borderId="52" xfId="4" applyFont="1" applyBorder="1"/>
    <xf numFmtId="0" fontId="33" fillId="0" borderId="52" xfId="4" applyFont="1" applyBorder="1" applyAlignment="1">
      <alignment vertical="center"/>
    </xf>
    <xf numFmtId="0" fontId="0" fillId="0" borderId="0" xfId="0" applyAlignment="1">
      <alignment horizontal="center"/>
    </xf>
    <xf numFmtId="0" fontId="35" fillId="14" borderId="4" xfId="5" applyFont="1" applyFill="1" applyAlignment="1">
      <alignment horizontal="center" vertical="top" wrapText="1"/>
    </xf>
    <xf numFmtId="0" fontId="33" fillId="0" borderId="4" xfId="5" applyFont="1"/>
    <xf numFmtId="0" fontId="37" fillId="15" borderId="4" xfId="5" applyFont="1" applyFill="1"/>
    <xf numFmtId="0" fontId="37" fillId="15" borderId="4" xfId="5" applyFont="1" applyFill="1" applyAlignment="1">
      <alignment wrapText="1"/>
    </xf>
    <xf numFmtId="43" fontId="37" fillId="15" borderId="4" xfId="6" applyFont="1" applyFill="1" applyAlignment="1"/>
    <xf numFmtId="164" fontId="37" fillId="15" borderId="4" xfId="7" applyFont="1" applyFill="1" applyAlignment="1"/>
    <xf numFmtId="10" fontId="37" fillId="15" borderId="4" xfId="8" applyNumberFormat="1" applyFont="1" applyFill="1"/>
    <xf numFmtId="0" fontId="38" fillId="15" borderId="18" xfId="5" applyFont="1" applyFill="1" applyBorder="1"/>
    <xf numFmtId="0" fontId="38" fillId="0" borderId="4" xfId="5" applyFont="1" applyAlignment="1">
      <alignment wrapText="1"/>
    </xf>
    <xf numFmtId="0" fontId="38" fillId="0" borderId="18" xfId="5" applyFont="1" applyBorder="1"/>
    <xf numFmtId="0" fontId="38" fillId="0" borderId="4" xfId="5" applyFont="1"/>
    <xf numFmtId="14" fontId="38" fillId="0" borderId="19" xfId="8" applyNumberFormat="1" applyFont="1" applyFill="1" applyBorder="1"/>
    <xf numFmtId="0" fontId="35" fillId="0" borderId="4" xfId="5" applyFont="1"/>
    <xf numFmtId="0" fontId="37" fillId="15" borderId="35" xfId="5" applyFont="1" applyFill="1" applyBorder="1" applyAlignment="1">
      <alignment horizontal="left"/>
    </xf>
    <xf numFmtId="0" fontId="37" fillId="0" borderId="8" xfId="5" applyFont="1" applyBorder="1" applyAlignment="1">
      <alignment horizontal="left" wrapText="1"/>
    </xf>
    <xf numFmtId="0" fontId="37" fillId="0" borderId="35" xfId="5" applyFont="1" applyBorder="1" applyAlignment="1">
      <alignment horizontal="left"/>
    </xf>
    <xf numFmtId="0" fontId="37" fillId="0" borderId="8" xfId="5" applyFont="1" applyBorder="1" applyAlignment="1">
      <alignment horizontal="left"/>
    </xf>
    <xf numFmtId="0" fontId="37" fillId="0" borderId="8" xfId="5" applyFont="1" applyBorder="1"/>
    <xf numFmtId="10" fontId="37" fillId="0" borderId="59" xfId="8" applyNumberFormat="1" applyFont="1" applyFill="1" applyBorder="1"/>
    <xf numFmtId="0" fontId="37" fillId="0" borderId="4" xfId="5" applyFont="1" applyAlignment="1">
      <alignment wrapText="1"/>
    </xf>
    <xf numFmtId="0" fontId="37" fillId="0" borderId="4" xfId="5" applyFont="1"/>
    <xf numFmtId="43" fontId="37" fillId="0" borderId="4" xfId="6" applyFont="1" applyFill="1" applyBorder="1" applyAlignment="1"/>
    <xf numFmtId="164" fontId="37" fillId="0" borderId="4" xfId="7" applyFont="1" applyFill="1" applyAlignment="1"/>
    <xf numFmtId="10" fontId="37" fillId="0" borderId="4" xfId="8" applyNumberFormat="1" applyFont="1" applyFill="1"/>
    <xf numFmtId="0" fontId="38" fillId="0" borderId="19" xfId="5" applyFont="1" applyBorder="1"/>
    <xf numFmtId="0" fontId="37" fillId="0" borderId="8" xfId="5" applyFont="1" applyBorder="1" applyAlignment="1">
      <alignment horizontal="right"/>
    </xf>
    <xf numFmtId="0" fontId="37" fillId="0" borderId="59" xfId="5" applyFont="1" applyBorder="1" applyAlignment="1">
      <alignment horizontal="left"/>
    </xf>
    <xf numFmtId="14" fontId="37" fillId="0" borderId="35" xfId="5" applyNumberFormat="1" applyFont="1" applyBorder="1" applyAlignment="1">
      <alignment horizontal="left"/>
    </xf>
    <xf numFmtId="0" fontId="38" fillId="0" borderId="4" xfId="5" applyFont="1" applyAlignment="1">
      <alignment horizontal="right"/>
    </xf>
    <xf numFmtId="0" fontId="38" fillId="0" borderId="4" xfId="5" applyFont="1" applyAlignment="1">
      <alignment horizontal="left"/>
    </xf>
    <xf numFmtId="43" fontId="38" fillId="0" borderId="18" xfId="6" applyFont="1" applyFill="1" applyBorder="1" applyAlignment="1">
      <alignment horizontal="left"/>
    </xf>
    <xf numFmtId="0" fontId="38" fillId="0" borderId="18" xfId="5" applyFont="1" applyBorder="1" applyAlignment="1">
      <alignment horizontal="left"/>
    </xf>
    <xf numFmtId="0" fontId="38" fillId="0" borderId="19" xfId="5" applyFont="1" applyBorder="1" applyAlignment="1">
      <alignment horizontal="left"/>
    </xf>
    <xf numFmtId="10" fontId="38" fillId="0" borderId="19" xfId="8" applyNumberFormat="1" applyFont="1" applyFill="1" applyBorder="1"/>
    <xf numFmtId="0" fontId="37" fillId="15" borderId="35" xfId="5" applyFont="1" applyFill="1" applyBorder="1"/>
    <xf numFmtId="0" fontId="37" fillId="0" borderId="8" xfId="5" applyFont="1" applyBorder="1" applyAlignment="1">
      <alignment wrapText="1"/>
    </xf>
    <xf numFmtId="0" fontId="37" fillId="0" borderId="8" xfId="5" applyFont="1" applyBorder="1" applyAlignment="1">
      <alignment horizontal="center"/>
    </xf>
    <xf numFmtId="43" fontId="37" fillId="0" borderId="35" xfId="6" applyFont="1" applyFill="1" applyBorder="1" applyAlignment="1">
      <alignment horizontal="left"/>
    </xf>
    <xf numFmtId="164" fontId="37" fillId="0" borderId="4" xfId="7" applyFont="1" applyFill="1"/>
    <xf numFmtId="164" fontId="38" fillId="0" borderId="19" xfId="7" applyFont="1" applyFill="1" applyBorder="1"/>
    <xf numFmtId="164" fontId="37" fillId="15" borderId="35" xfId="5" applyNumberFormat="1" applyFont="1" applyFill="1" applyBorder="1" applyAlignment="1">
      <alignment horizontal="left"/>
    </xf>
    <xf numFmtId="164" fontId="37" fillId="0" borderId="8" xfId="5" applyNumberFormat="1" applyFont="1" applyBorder="1" applyAlignment="1">
      <alignment wrapText="1"/>
    </xf>
    <xf numFmtId="164" fontId="37" fillId="0" borderId="59" xfId="5" applyNumberFormat="1" applyFont="1" applyBorder="1" applyAlignment="1">
      <alignment wrapText="1"/>
    </xf>
    <xf numFmtId="0" fontId="38" fillId="16" borderId="9" xfId="5" applyFont="1" applyFill="1" applyBorder="1" applyAlignment="1">
      <alignment horizontal="center" vertical="center" wrapText="1"/>
    </xf>
    <xf numFmtId="0" fontId="35" fillId="0" borderId="4" xfId="5" applyFont="1" applyAlignment="1">
      <alignment horizontal="center" vertical="center"/>
    </xf>
    <xf numFmtId="0" fontId="42" fillId="16" borderId="9" xfId="5" applyFont="1" applyFill="1" applyBorder="1" applyAlignment="1">
      <alignment horizontal="center" vertical="center" wrapText="1"/>
    </xf>
    <xf numFmtId="0" fontId="43" fillId="0" borderId="4" xfId="5" applyFont="1" applyAlignment="1">
      <alignment horizontal="center" vertical="center"/>
    </xf>
    <xf numFmtId="0" fontId="35" fillId="14" borderId="62" xfId="5" applyFont="1" applyFill="1" applyBorder="1" applyAlignment="1">
      <alignment horizontal="center" vertical="top" wrapText="1"/>
    </xf>
    <xf numFmtId="0" fontId="33" fillId="0" borderId="62" xfId="5" applyFont="1" applyBorder="1"/>
    <xf numFmtId="0" fontId="38" fillId="17" borderId="63" xfId="5" applyFont="1" applyFill="1" applyBorder="1" applyAlignment="1">
      <alignment horizontal="center" vertical="center" wrapText="1"/>
    </xf>
    <xf numFmtId="0" fontId="38" fillId="17" borderId="63" xfId="5" applyFont="1" applyFill="1" applyBorder="1" applyAlignment="1">
      <alignment vertical="center" wrapText="1"/>
    </xf>
    <xf numFmtId="0" fontId="38" fillId="16" borderId="63" xfId="5" applyFont="1" applyFill="1" applyBorder="1" applyAlignment="1">
      <alignment vertical="center" wrapText="1"/>
    </xf>
    <xf numFmtId="169" fontId="38" fillId="16" borderId="63" xfId="5" applyNumberFormat="1" applyFont="1" applyFill="1" applyBorder="1" applyAlignment="1">
      <alignment horizontal="right" vertical="center" wrapText="1"/>
    </xf>
    <xf numFmtId="4" fontId="38" fillId="16" borderId="64" xfId="5" applyNumberFormat="1" applyFont="1" applyFill="1" applyBorder="1" applyAlignment="1">
      <alignment horizontal="right" vertical="center" wrapText="1"/>
    </xf>
    <xf numFmtId="4" fontId="38" fillId="17" borderId="65" xfId="5" applyNumberFormat="1" applyFont="1" applyFill="1" applyBorder="1" applyAlignment="1">
      <alignment horizontal="right" vertical="center" wrapText="1"/>
    </xf>
    <xf numFmtId="4" fontId="38" fillId="16" borderId="65" xfId="5" applyNumberFormat="1" applyFont="1" applyFill="1" applyBorder="1" applyAlignment="1">
      <alignment horizontal="right" vertical="center" wrapText="1"/>
    </xf>
    <xf numFmtId="43" fontId="35" fillId="18" borderId="66" xfId="6" applyFont="1" applyFill="1" applyBorder="1" applyAlignment="1">
      <alignment horizontal="right" vertical="center"/>
    </xf>
    <xf numFmtId="10" fontId="38" fillId="16" borderId="67" xfId="8" applyNumberFormat="1" applyFont="1" applyFill="1" applyBorder="1" applyAlignment="1">
      <alignment horizontal="right" vertical="center" wrapText="1"/>
    </xf>
    <xf numFmtId="0" fontId="37" fillId="14" borderId="63" xfId="5" applyFont="1" applyFill="1" applyBorder="1" applyAlignment="1">
      <alignment horizontal="center" vertical="center" wrapText="1"/>
    </xf>
    <xf numFmtId="0" fontId="7" fillId="4" borderId="5" xfId="5" applyFont="1" applyFill="1" applyBorder="1" applyAlignment="1">
      <alignment horizontal="left" vertical="top" wrapText="1"/>
    </xf>
    <xf numFmtId="0" fontId="7" fillId="4" borderId="5" xfId="5" applyFont="1" applyFill="1" applyBorder="1" applyAlignment="1">
      <alignment horizontal="center" vertical="top" wrapText="1"/>
    </xf>
    <xf numFmtId="0" fontId="7" fillId="4" borderId="5" xfId="5" applyFont="1" applyFill="1" applyBorder="1" applyAlignment="1">
      <alignment horizontal="right" vertical="top" wrapText="1"/>
    </xf>
    <xf numFmtId="4" fontId="7" fillId="4" borderId="5" xfId="5" applyNumberFormat="1" applyFont="1" applyFill="1" applyBorder="1" applyAlignment="1">
      <alignment horizontal="right" vertical="top" wrapText="1"/>
    </xf>
    <xf numFmtId="4" fontId="37" fillId="14" borderId="66" xfId="5" applyNumberFormat="1" applyFont="1" applyFill="1" applyBorder="1" applyAlignment="1">
      <alignment horizontal="right" vertical="center" wrapText="1"/>
    </xf>
    <xf numFmtId="43" fontId="33" fillId="0" borderId="66" xfId="6" applyFont="1" applyBorder="1" applyAlignment="1">
      <alignment horizontal="right" vertical="center"/>
    </xf>
    <xf numFmtId="10" fontId="33" fillId="0" borderId="68" xfId="8" applyNumberFormat="1" applyFont="1" applyBorder="1" applyAlignment="1">
      <alignment horizontal="right" vertical="center"/>
    </xf>
    <xf numFmtId="0" fontId="37" fillId="14" borderId="66" xfId="5" applyFont="1" applyFill="1" applyBorder="1" applyAlignment="1">
      <alignment horizontal="center" vertical="center" wrapText="1"/>
    </xf>
    <xf numFmtId="43" fontId="33" fillId="0" borderId="4" xfId="5" applyNumberFormat="1" applyFont="1"/>
    <xf numFmtId="0" fontId="37" fillId="19" borderId="66" xfId="5" applyFont="1" applyFill="1" applyBorder="1" applyAlignment="1">
      <alignment horizontal="center" vertical="center" wrapText="1"/>
    </xf>
    <xf numFmtId="170" fontId="33" fillId="0" borderId="4" xfId="5" applyNumberFormat="1" applyFont="1"/>
    <xf numFmtId="43" fontId="33" fillId="15" borderId="66" xfId="6" applyFont="1" applyFill="1" applyBorder="1" applyAlignment="1">
      <alignment horizontal="right" vertical="center"/>
    </xf>
    <xf numFmtId="43" fontId="33" fillId="0" borderId="66" xfId="6" applyFont="1" applyFill="1" applyBorder="1" applyAlignment="1">
      <alignment horizontal="right" vertical="center"/>
    </xf>
    <xf numFmtId="0" fontId="38" fillId="16" borderId="69" xfId="5" applyFont="1" applyFill="1" applyBorder="1" applyAlignment="1">
      <alignment horizontal="center" vertical="center" wrapText="1"/>
    </xf>
    <xf numFmtId="0" fontId="6" fillId="3" borderId="5" xfId="5" applyFont="1" applyFill="1" applyBorder="1" applyAlignment="1">
      <alignment horizontal="left" vertical="top" wrapText="1"/>
    </xf>
    <xf numFmtId="0" fontId="38" fillId="16" borderId="70" xfId="5" applyFont="1" applyFill="1" applyBorder="1" applyAlignment="1">
      <alignment vertical="center" wrapText="1"/>
    </xf>
    <xf numFmtId="169" fontId="38" fillId="16" borderId="70" xfId="5" applyNumberFormat="1" applyFont="1" applyFill="1" applyBorder="1" applyAlignment="1">
      <alignment horizontal="right" vertical="center" wrapText="1"/>
    </xf>
    <xf numFmtId="4" fontId="38" fillId="16" borderId="66" xfId="5" applyNumberFormat="1" applyFont="1" applyFill="1" applyBorder="1" applyAlignment="1">
      <alignment horizontal="right" vertical="center" wrapText="1"/>
    </xf>
    <xf numFmtId="10" fontId="38" fillId="16" borderId="68" xfId="8" applyNumberFormat="1" applyFont="1" applyFill="1" applyBorder="1" applyAlignment="1">
      <alignment horizontal="right" vertical="top" wrapText="1"/>
    </xf>
    <xf numFmtId="0" fontId="37" fillId="19" borderId="71" xfId="5" applyFont="1" applyFill="1" applyBorder="1" applyAlignment="1">
      <alignment horizontal="center" vertical="center" wrapText="1"/>
    </xf>
    <xf numFmtId="10" fontId="37" fillId="20" borderId="68" xfId="8" applyNumberFormat="1" applyFont="1" applyFill="1" applyBorder="1" applyAlignment="1">
      <alignment horizontal="right" vertical="center" wrapText="1"/>
    </xf>
    <xf numFmtId="0" fontId="33" fillId="15" borderId="4" xfId="5" applyFont="1" applyFill="1"/>
    <xf numFmtId="43" fontId="33" fillId="15" borderId="4" xfId="5" applyNumberFormat="1" applyFont="1" applyFill="1"/>
    <xf numFmtId="0" fontId="37" fillId="20" borderId="71" xfId="5" applyFont="1" applyFill="1" applyBorder="1" applyAlignment="1">
      <alignment horizontal="center" vertical="center" wrapText="1"/>
    </xf>
    <xf numFmtId="0" fontId="38" fillId="16" borderId="71" xfId="5" applyFont="1" applyFill="1" applyBorder="1" applyAlignment="1">
      <alignment horizontal="center" vertical="center" wrapText="1"/>
    </xf>
    <xf numFmtId="0" fontId="38" fillId="16" borderId="66" xfId="5" applyFont="1" applyFill="1" applyBorder="1" applyAlignment="1">
      <alignment vertical="center" wrapText="1"/>
    </xf>
    <xf numFmtId="169" fontId="38" fillId="16" borderId="66" xfId="5" applyNumberFormat="1" applyFont="1" applyFill="1" applyBorder="1" applyAlignment="1">
      <alignment horizontal="right" vertical="center" wrapText="1"/>
    </xf>
    <xf numFmtId="0" fontId="38" fillId="21" borderId="71" xfId="5" applyFont="1" applyFill="1" applyBorder="1" applyAlignment="1">
      <alignment horizontal="center" vertical="center" wrapText="1"/>
    </xf>
    <xf numFmtId="0" fontId="38" fillId="21" borderId="66" xfId="5" applyFont="1" applyFill="1" applyBorder="1" applyAlignment="1">
      <alignment vertical="center" wrapText="1"/>
    </xf>
    <xf numFmtId="169" fontId="38" fillId="21" borderId="66" xfId="5" applyNumberFormat="1" applyFont="1" applyFill="1" applyBorder="1" applyAlignment="1">
      <alignment horizontal="right" vertical="center" wrapText="1"/>
    </xf>
    <xf numFmtId="4" fontId="38" fillId="21" borderId="66" xfId="5" applyNumberFormat="1" applyFont="1" applyFill="1" applyBorder="1" applyAlignment="1">
      <alignment horizontal="right" vertical="center" wrapText="1"/>
    </xf>
    <xf numFmtId="43" fontId="33" fillId="22" borderId="66" xfId="6" applyFont="1" applyFill="1" applyBorder="1" applyAlignment="1">
      <alignment horizontal="right" vertical="center"/>
    </xf>
    <xf numFmtId="43" fontId="35" fillId="22" borderId="66" xfId="6" applyFont="1" applyFill="1" applyBorder="1" applyAlignment="1">
      <alignment horizontal="right" vertical="center"/>
    </xf>
    <xf numFmtId="10" fontId="38" fillId="21" borderId="68" xfId="8" applyNumberFormat="1" applyFont="1" applyFill="1" applyBorder="1" applyAlignment="1">
      <alignment horizontal="right" vertical="center" wrapText="1"/>
    </xf>
    <xf numFmtId="170" fontId="33" fillId="15" borderId="4" xfId="5" applyNumberFormat="1" applyFont="1" applyFill="1"/>
    <xf numFmtId="0" fontId="7" fillId="23" borderId="5" xfId="5" applyFont="1" applyFill="1" applyBorder="1" applyAlignment="1">
      <alignment horizontal="right" vertical="top" wrapText="1"/>
    </xf>
    <xf numFmtId="43" fontId="33" fillId="24" borderId="66" xfId="6" applyFont="1" applyFill="1" applyBorder="1" applyAlignment="1">
      <alignment horizontal="right" vertical="center"/>
    </xf>
    <xf numFmtId="0" fontId="6" fillId="25" borderId="5" xfId="5" applyFont="1" applyFill="1" applyBorder="1" applyAlignment="1">
      <alignment horizontal="left" vertical="top" wrapText="1"/>
    </xf>
    <xf numFmtId="0" fontId="7" fillId="26" borderId="5" xfId="5" applyFont="1" applyFill="1" applyBorder="1" applyAlignment="1">
      <alignment horizontal="center" vertical="top" wrapText="1"/>
    </xf>
    <xf numFmtId="0" fontId="7" fillId="26" borderId="5" xfId="5" applyFont="1" applyFill="1" applyBorder="1" applyAlignment="1">
      <alignment horizontal="right" vertical="top" wrapText="1"/>
    </xf>
    <xf numFmtId="4" fontId="7" fillId="26" borderId="5" xfId="5" applyNumberFormat="1" applyFont="1" applyFill="1" applyBorder="1" applyAlignment="1">
      <alignment horizontal="right" vertical="top" wrapText="1"/>
    </xf>
    <xf numFmtId="10" fontId="38" fillId="21" borderId="68" xfId="8" applyNumberFormat="1" applyFont="1" applyFill="1" applyBorder="1" applyAlignment="1">
      <alignment horizontal="right" vertical="top" wrapText="1"/>
    </xf>
    <xf numFmtId="0" fontId="37" fillId="0" borderId="71" xfId="5" applyFont="1" applyBorder="1" applyAlignment="1">
      <alignment horizontal="center" vertical="center" wrapText="1"/>
    </xf>
    <xf numFmtId="0" fontId="33" fillId="15" borderId="4" xfId="5" applyFont="1" applyFill="1" applyAlignment="1">
      <alignment vertical="center"/>
    </xf>
    <xf numFmtId="0" fontId="37" fillId="21" borderId="66" xfId="5" applyFont="1" applyFill="1" applyBorder="1" applyAlignment="1">
      <alignment horizontal="center" vertical="center" wrapText="1"/>
    </xf>
    <xf numFmtId="169" fontId="37" fillId="21" borderId="66" xfId="5" applyNumberFormat="1" applyFont="1" applyFill="1" applyBorder="1" applyAlignment="1">
      <alignment horizontal="right" vertical="center" wrapText="1"/>
    </xf>
    <xf numFmtId="4" fontId="37" fillId="21" borderId="66" xfId="5" applyNumberFormat="1" applyFont="1" applyFill="1" applyBorder="1" applyAlignment="1">
      <alignment horizontal="right" vertical="center" wrapText="1"/>
    </xf>
    <xf numFmtId="0" fontId="38" fillId="27" borderId="71" xfId="5" applyFont="1" applyFill="1" applyBorder="1" applyAlignment="1">
      <alignment horizontal="center" vertical="center" wrapText="1"/>
    </xf>
    <xf numFmtId="0" fontId="6" fillId="28" borderId="5" xfId="5" applyFont="1" applyFill="1" applyBorder="1" applyAlignment="1">
      <alignment horizontal="left" vertical="top" wrapText="1"/>
    </xf>
    <xf numFmtId="0" fontId="38" fillId="27" borderId="66" xfId="5" applyFont="1" applyFill="1" applyBorder="1" applyAlignment="1">
      <alignment vertical="center" wrapText="1"/>
    </xf>
    <xf numFmtId="169" fontId="38" fillId="27" borderId="66" xfId="5" applyNumberFormat="1" applyFont="1" applyFill="1" applyBorder="1" applyAlignment="1">
      <alignment horizontal="right" vertical="center" wrapText="1"/>
    </xf>
    <xf numFmtId="4" fontId="38" fillId="27" borderId="66" xfId="5" applyNumberFormat="1" applyFont="1" applyFill="1" applyBorder="1" applyAlignment="1">
      <alignment horizontal="right" vertical="center" wrapText="1"/>
    </xf>
    <xf numFmtId="43" fontId="35" fillId="29" borderId="66" xfId="6" applyFont="1" applyFill="1" applyBorder="1" applyAlignment="1">
      <alignment horizontal="right" vertical="center"/>
    </xf>
    <xf numFmtId="10" fontId="38" fillId="27" borderId="68" xfId="8" applyNumberFormat="1" applyFont="1" applyFill="1" applyBorder="1" applyAlignment="1">
      <alignment horizontal="right" vertical="center" wrapText="1"/>
    </xf>
    <xf numFmtId="4" fontId="38" fillId="21" borderId="65" xfId="5" applyNumberFormat="1" applyFont="1" applyFill="1" applyBorder="1" applyAlignment="1">
      <alignment horizontal="right" vertical="center" wrapText="1"/>
    </xf>
    <xf numFmtId="0" fontId="37" fillId="27" borderId="71" xfId="5" applyFont="1" applyFill="1" applyBorder="1" applyAlignment="1">
      <alignment horizontal="center" vertical="center" wrapText="1"/>
    </xf>
    <xf numFmtId="0" fontId="37" fillId="27" borderId="66" xfId="5" applyFont="1" applyFill="1" applyBorder="1" applyAlignment="1">
      <alignment horizontal="center" vertical="center" wrapText="1"/>
    </xf>
    <xf numFmtId="169" fontId="37" fillId="27" borderId="66" xfId="5" applyNumberFormat="1" applyFont="1" applyFill="1" applyBorder="1" applyAlignment="1">
      <alignment horizontal="right" vertical="center" wrapText="1"/>
    </xf>
    <xf numFmtId="4" fontId="37" fillId="27" borderId="66" xfId="5" applyNumberFormat="1" applyFont="1" applyFill="1" applyBorder="1" applyAlignment="1">
      <alignment horizontal="right" vertical="center" wrapText="1"/>
    </xf>
    <xf numFmtId="43" fontId="33" fillId="29" borderId="66" xfId="6" applyFont="1" applyFill="1" applyBorder="1" applyAlignment="1">
      <alignment horizontal="right" vertical="center"/>
    </xf>
    <xf numFmtId="0" fontId="37" fillId="21" borderId="71" xfId="5" applyFont="1" applyFill="1" applyBorder="1" applyAlignment="1">
      <alignment horizontal="center" vertical="center" wrapText="1"/>
    </xf>
    <xf numFmtId="0" fontId="7" fillId="30" borderId="5" xfId="5" applyFont="1" applyFill="1" applyBorder="1" applyAlignment="1">
      <alignment horizontal="center" vertical="top" wrapText="1"/>
    </xf>
    <xf numFmtId="0" fontId="7" fillId="30" borderId="5" xfId="5" applyFont="1" applyFill="1" applyBorder="1" applyAlignment="1">
      <alignment horizontal="right" vertical="top" wrapText="1"/>
    </xf>
    <xf numFmtId="4" fontId="7" fillId="30" borderId="5" xfId="5" applyNumberFormat="1" applyFont="1" applyFill="1" applyBorder="1" applyAlignment="1">
      <alignment horizontal="right" vertical="top" wrapText="1"/>
    </xf>
    <xf numFmtId="10" fontId="38" fillId="20" borderId="68" xfId="8" applyNumberFormat="1" applyFont="1" applyFill="1" applyBorder="1" applyAlignment="1">
      <alignment horizontal="right" vertical="center" wrapText="1"/>
    </xf>
    <xf numFmtId="4" fontId="44" fillId="31" borderId="75" xfId="5" applyNumberFormat="1" applyFont="1" applyFill="1" applyBorder="1" applyAlignment="1">
      <alignment horizontal="right" vertical="center" wrapText="1"/>
    </xf>
    <xf numFmtId="10" fontId="35" fillId="32" borderId="76" xfId="8" applyNumberFormat="1" applyFont="1" applyFill="1" applyBorder="1" applyAlignment="1">
      <alignment vertical="center"/>
    </xf>
    <xf numFmtId="0" fontId="37" fillId="20" borderId="18" xfId="5" applyFont="1" applyFill="1" applyBorder="1" applyAlignment="1">
      <alignment horizontal="center" vertical="center" wrapText="1"/>
    </xf>
    <xf numFmtId="0" fontId="37" fillId="20" borderId="4" xfId="5" applyFont="1" applyFill="1" applyAlignment="1">
      <alignment vertical="center" wrapText="1"/>
    </xf>
    <xf numFmtId="0" fontId="37" fillId="20" borderId="4" xfId="5" applyFont="1" applyFill="1" applyAlignment="1">
      <alignment horizontal="center" vertical="center" wrapText="1"/>
    </xf>
    <xf numFmtId="169" fontId="37" fillId="20" borderId="4" xfId="5" applyNumberFormat="1" applyFont="1" applyFill="1" applyAlignment="1">
      <alignment horizontal="right" vertical="center" wrapText="1"/>
    </xf>
    <xf numFmtId="4" fontId="37" fillId="20" borderId="4" xfId="5" applyNumberFormat="1" applyFont="1" applyFill="1" applyAlignment="1">
      <alignment horizontal="right" vertical="center" wrapText="1"/>
    </xf>
    <xf numFmtId="4" fontId="37" fillId="14" borderId="4" xfId="5" applyNumberFormat="1" applyFont="1" applyFill="1" applyAlignment="1">
      <alignment horizontal="right" vertical="center" wrapText="1"/>
    </xf>
    <xf numFmtId="43" fontId="33" fillId="15" borderId="4" xfId="6" applyFont="1" applyFill="1" applyBorder="1" applyAlignment="1">
      <alignment horizontal="right" vertical="center"/>
    </xf>
    <xf numFmtId="43" fontId="33" fillId="0" borderId="4" xfId="6" applyFont="1" applyBorder="1" applyAlignment="1">
      <alignment horizontal="right" vertical="center"/>
    </xf>
    <xf numFmtId="10" fontId="38" fillId="20" borderId="19" xfId="8" applyNumberFormat="1" applyFont="1" applyFill="1" applyBorder="1" applyAlignment="1">
      <alignment horizontal="right" vertical="center" wrapText="1"/>
    </xf>
    <xf numFmtId="0" fontId="38" fillId="16" borderId="77" xfId="5" applyFont="1" applyFill="1" applyBorder="1" applyAlignment="1">
      <alignment horizontal="center" vertical="center" wrapText="1"/>
    </xf>
    <xf numFmtId="0" fontId="38" fillId="16" borderId="77" xfId="5" applyFont="1" applyFill="1" applyBorder="1" applyAlignment="1">
      <alignment vertical="center" wrapText="1"/>
    </xf>
    <xf numFmtId="169" fontId="38" fillId="16" borderId="77" xfId="5" applyNumberFormat="1" applyFont="1" applyFill="1" applyBorder="1" applyAlignment="1">
      <alignment horizontal="right" vertical="center" wrapText="1"/>
    </xf>
    <xf numFmtId="4" fontId="38" fillId="16" borderId="58" xfId="5" applyNumberFormat="1" applyFont="1" applyFill="1" applyBorder="1" applyAlignment="1">
      <alignment horizontal="right" vertical="center" wrapText="1"/>
    </xf>
    <xf numFmtId="4" fontId="38" fillId="16" borderId="70" xfId="5" applyNumberFormat="1" applyFont="1" applyFill="1" applyBorder="1" applyAlignment="1">
      <alignment horizontal="right" vertical="center" wrapText="1"/>
    </xf>
    <xf numFmtId="43" fontId="35" fillId="18" borderId="70" xfId="6" applyFont="1" applyFill="1" applyBorder="1" applyAlignment="1">
      <alignment horizontal="right" vertical="center"/>
    </xf>
    <xf numFmtId="10" fontId="38" fillId="16" borderId="78" xfId="8" applyNumberFormat="1" applyFont="1" applyFill="1" applyBorder="1" applyAlignment="1">
      <alignment horizontal="right" vertical="center" wrapText="1"/>
    </xf>
    <xf numFmtId="0" fontId="37" fillId="20" borderId="66" xfId="5" applyFont="1" applyFill="1" applyBorder="1" applyAlignment="1">
      <alignment vertical="center" wrapText="1"/>
    </xf>
    <xf numFmtId="0" fontId="37" fillId="20" borderId="66" xfId="5" applyFont="1" applyFill="1" applyBorder="1" applyAlignment="1">
      <alignment horizontal="center" vertical="center" wrapText="1"/>
    </xf>
    <xf numFmtId="169" fontId="37" fillId="0" borderId="66" xfId="5" applyNumberFormat="1" applyFont="1" applyBorder="1" applyAlignment="1">
      <alignment horizontal="right" vertical="center" wrapText="1"/>
    </xf>
    <xf numFmtId="4" fontId="37" fillId="0" borderId="66" xfId="5" applyNumberFormat="1" applyFont="1" applyBorder="1" applyAlignment="1">
      <alignment horizontal="right" vertical="center" wrapText="1"/>
    </xf>
    <xf numFmtId="0" fontId="33" fillId="0" borderId="4" xfId="5" applyFont="1" applyAlignment="1">
      <alignment vertical="center"/>
    </xf>
    <xf numFmtId="4" fontId="44" fillId="34" borderId="75" xfId="5" applyNumberFormat="1" applyFont="1" applyFill="1" applyBorder="1" applyAlignment="1">
      <alignment horizontal="right" vertical="center" wrapText="1"/>
    </xf>
    <xf numFmtId="0" fontId="44" fillId="0" borderId="4" xfId="5" applyFont="1" applyAlignment="1">
      <alignment horizontal="center" vertical="center" wrapText="1"/>
    </xf>
    <xf numFmtId="4" fontId="44" fillId="0" borderId="4" xfId="5" applyNumberFormat="1" applyFont="1" applyAlignment="1">
      <alignment horizontal="right" vertical="center" wrapText="1"/>
    </xf>
    <xf numFmtId="0" fontId="33" fillId="0" borderId="4" xfId="5" applyFont="1" applyAlignment="1">
      <alignment horizontal="center" vertical="center"/>
    </xf>
    <xf numFmtId="10" fontId="35" fillId="0" borderId="4" xfId="8" applyNumberFormat="1" applyFont="1" applyFill="1" applyBorder="1" applyAlignment="1">
      <alignment vertical="center"/>
    </xf>
    <xf numFmtId="4" fontId="30" fillId="0" borderId="4" xfId="3" applyNumberFormat="1" applyFont="1" applyAlignment="1">
      <alignment horizontal="center" vertical="center"/>
    </xf>
    <xf numFmtId="0" fontId="9" fillId="0" borderId="0" xfId="0" applyFont="1"/>
    <xf numFmtId="0" fontId="3" fillId="2" borderId="2" xfId="0" applyFont="1" applyFill="1" applyBorder="1" applyAlignment="1">
      <alignment horizontal="left" vertical="top" wrapText="1"/>
    </xf>
    <xf numFmtId="0" fontId="4" fillId="0" borderId="3" xfId="0" applyFont="1" applyBorder="1"/>
    <xf numFmtId="0" fontId="5" fillId="2" borderId="2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4" fillId="0" borderId="19" xfId="0" applyFont="1" applyBorder="1"/>
    <xf numFmtId="0" fontId="3" fillId="2" borderId="2" xfId="0" applyFont="1" applyFill="1" applyBorder="1" applyAlignment="1">
      <alignment horizontal="center" wrapText="1"/>
    </xf>
    <xf numFmtId="0" fontId="4" fillId="0" borderId="4" xfId="0" applyFont="1" applyBorder="1"/>
    <xf numFmtId="4" fontId="5" fillId="2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8" fillId="2" borderId="2" xfId="0" applyFont="1" applyFill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0" fontId="9" fillId="8" borderId="4" xfId="0" applyFont="1" applyFill="1" applyBorder="1" applyAlignment="1">
      <alignment horizontal="center" vertical="center"/>
    </xf>
    <xf numFmtId="0" fontId="37" fillId="0" borderId="84" xfId="5" applyFont="1" applyBorder="1" applyAlignment="1">
      <alignment horizontal="center"/>
    </xf>
    <xf numFmtId="0" fontId="37" fillId="0" borderId="19" xfId="5" applyFont="1" applyBorder="1" applyAlignment="1">
      <alignment horizontal="center"/>
    </xf>
    <xf numFmtId="0" fontId="37" fillId="0" borderId="86" xfId="5" applyFont="1" applyBorder="1" applyAlignment="1">
      <alignment horizontal="center"/>
    </xf>
    <xf numFmtId="0" fontId="37" fillId="0" borderId="87" xfId="5" applyFont="1" applyBorder="1" applyAlignment="1">
      <alignment horizontal="center"/>
    </xf>
    <xf numFmtId="0" fontId="46" fillId="0" borderId="18" xfId="5" applyFont="1" applyBorder="1" applyAlignment="1">
      <alignment horizontal="center" wrapText="1"/>
    </xf>
    <xf numFmtId="0" fontId="46" fillId="0" borderId="4" xfId="5" applyFont="1" applyAlignment="1">
      <alignment horizontal="center" wrapText="1"/>
    </xf>
    <xf numFmtId="0" fontId="46" fillId="0" borderId="19" xfId="5" applyFont="1" applyBorder="1" applyAlignment="1">
      <alignment horizontal="center" wrapText="1"/>
    </xf>
    <xf numFmtId="0" fontId="46" fillId="0" borderId="88" xfId="5" applyFont="1" applyBorder="1" applyAlignment="1">
      <alignment horizontal="center" wrapText="1"/>
    </xf>
    <xf numFmtId="0" fontId="46" fillId="0" borderId="89" xfId="5" applyFont="1" applyBorder="1" applyAlignment="1">
      <alignment horizontal="center" wrapText="1"/>
    </xf>
    <xf numFmtId="0" fontId="46" fillId="0" borderId="87" xfId="5" applyFont="1" applyBorder="1" applyAlignment="1">
      <alignment horizontal="center" wrapText="1"/>
    </xf>
    <xf numFmtId="0" fontId="46" fillId="0" borderId="18" xfId="5" applyFont="1" applyBorder="1" applyAlignment="1">
      <alignment horizontal="center"/>
    </xf>
    <xf numFmtId="0" fontId="46" fillId="0" borderId="4" xfId="5" applyFont="1" applyAlignment="1">
      <alignment horizontal="center"/>
    </xf>
    <xf numFmtId="0" fontId="46" fillId="0" borderId="85" xfId="5" applyFont="1" applyBorder="1" applyAlignment="1">
      <alignment horizontal="center"/>
    </xf>
    <xf numFmtId="0" fontId="46" fillId="0" borderId="88" xfId="5" applyFont="1" applyBorder="1" applyAlignment="1">
      <alignment horizontal="center"/>
    </xf>
    <xf numFmtId="0" fontId="46" fillId="0" borderId="89" xfId="5" applyFont="1" applyBorder="1" applyAlignment="1">
      <alignment horizontal="center"/>
    </xf>
    <xf numFmtId="0" fontId="46" fillId="0" borderId="90" xfId="5" applyFont="1" applyBorder="1" applyAlignment="1">
      <alignment horizontal="center"/>
    </xf>
    <xf numFmtId="0" fontId="35" fillId="33" borderId="32" xfId="5" applyFont="1" applyFill="1" applyBorder="1" applyAlignment="1">
      <alignment horizontal="left" vertical="top" wrapText="1"/>
    </xf>
    <xf numFmtId="0" fontId="35" fillId="33" borderId="36" xfId="5" applyFont="1" applyFill="1" applyBorder="1" applyAlignment="1">
      <alignment horizontal="left" vertical="top" wrapText="1"/>
    </xf>
    <xf numFmtId="0" fontId="35" fillId="33" borderId="33" xfId="5" applyFont="1" applyFill="1" applyBorder="1" applyAlignment="1">
      <alignment horizontal="left" vertical="top" wrapText="1"/>
    </xf>
    <xf numFmtId="0" fontId="44" fillId="31" borderId="72" xfId="5" applyFont="1" applyFill="1" applyBorder="1" applyAlignment="1">
      <alignment horizontal="left" vertical="center" wrapText="1"/>
    </xf>
    <xf numFmtId="0" fontId="44" fillId="31" borderId="73" xfId="5" applyFont="1" applyFill="1" applyBorder="1" applyAlignment="1">
      <alignment horizontal="left" vertical="center" wrapText="1"/>
    </xf>
    <xf numFmtId="0" fontId="44" fillId="31" borderId="74" xfId="5" applyFont="1" applyFill="1" applyBorder="1" applyAlignment="1">
      <alignment horizontal="left" vertical="center" wrapText="1"/>
    </xf>
    <xf numFmtId="0" fontId="33" fillId="32" borderId="73" xfId="5" applyFont="1" applyFill="1" applyBorder="1" applyAlignment="1">
      <alignment horizontal="center" vertical="center"/>
    </xf>
    <xf numFmtId="0" fontId="45" fillId="0" borderId="4" xfId="5" applyFont="1" applyAlignment="1">
      <alignment horizontal="left" vertical="center"/>
    </xf>
    <xf numFmtId="0" fontId="37" fillId="0" borderId="79" xfId="5" applyFont="1" applyBorder="1" applyAlignment="1">
      <alignment horizontal="center" vertical="center" wrapText="1"/>
    </xf>
    <xf numFmtId="0" fontId="37" fillId="0" borderId="80" xfId="5" applyFont="1" applyBorder="1" applyAlignment="1">
      <alignment horizontal="center" vertical="center" wrapText="1"/>
    </xf>
    <xf numFmtId="0" fontId="46" fillId="0" borderId="81" xfId="5" applyFont="1" applyBorder="1" applyAlignment="1">
      <alignment horizontal="center" vertical="center"/>
    </xf>
    <xf numFmtId="0" fontId="46" fillId="0" borderId="82" xfId="5" applyFont="1" applyBorder="1" applyAlignment="1">
      <alignment horizontal="center" vertical="center"/>
    </xf>
    <xf numFmtId="0" fontId="46" fillId="0" borderId="80" xfId="5" applyFont="1" applyBorder="1" applyAlignment="1">
      <alignment horizontal="center" vertical="center"/>
    </xf>
    <xf numFmtId="0" fontId="46" fillId="0" borderId="83" xfId="5" applyFont="1" applyBorder="1" applyAlignment="1">
      <alignment horizontal="center" vertical="center"/>
    </xf>
    <xf numFmtId="0" fontId="44" fillId="31" borderId="72" xfId="5" applyFont="1" applyFill="1" applyBorder="1" applyAlignment="1">
      <alignment horizontal="center" vertical="center" wrapText="1"/>
    </xf>
    <xf numFmtId="0" fontId="44" fillId="31" borderId="73" xfId="5" applyFont="1" applyFill="1" applyBorder="1" applyAlignment="1">
      <alignment horizontal="center" vertical="center" wrapText="1"/>
    </xf>
    <xf numFmtId="0" fontId="44" fillId="31" borderId="74" xfId="5" applyFont="1" applyFill="1" applyBorder="1" applyAlignment="1">
      <alignment horizontal="center" vertical="center" wrapText="1"/>
    </xf>
    <xf numFmtId="0" fontId="38" fillId="16" borderId="9" xfId="5" applyFont="1" applyFill="1" applyBorder="1" applyAlignment="1">
      <alignment horizontal="center" vertical="center" wrapText="1"/>
    </xf>
    <xf numFmtId="0" fontId="37" fillId="16" borderId="60" xfId="5" applyFont="1" applyFill="1" applyBorder="1" applyAlignment="1">
      <alignment horizontal="center" vertical="center" wrapText="1"/>
    </xf>
    <xf numFmtId="0" fontId="37" fillId="16" borderId="61" xfId="5" applyFont="1" applyFill="1" applyBorder="1" applyAlignment="1">
      <alignment horizontal="center" vertical="center" wrapText="1"/>
    </xf>
    <xf numFmtId="0" fontId="38" fillId="0" borderId="4" xfId="5" applyFont="1" applyAlignment="1">
      <alignment horizontal="left" wrapText="1"/>
    </xf>
    <xf numFmtId="0" fontId="38" fillId="0" borderId="19" xfId="5" applyFont="1" applyBorder="1" applyAlignment="1">
      <alignment horizontal="left" wrapText="1"/>
    </xf>
    <xf numFmtId="7" fontId="40" fillId="0" borderId="35" xfId="5" applyNumberFormat="1" applyFont="1" applyBorder="1" applyAlignment="1">
      <alignment horizontal="center" wrapText="1"/>
    </xf>
    <xf numFmtId="7" fontId="40" fillId="0" borderId="59" xfId="5" applyNumberFormat="1" applyFont="1" applyBorder="1" applyAlignment="1">
      <alignment horizontal="center" wrapText="1"/>
    </xf>
    <xf numFmtId="7" fontId="41" fillId="0" borderId="35" xfId="5" applyNumberFormat="1" applyFont="1" applyBorder="1" applyAlignment="1">
      <alignment horizontal="center" wrapText="1"/>
    </xf>
    <xf numFmtId="7" fontId="41" fillId="0" borderId="59" xfId="5" applyNumberFormat="1" applyFont="1" applyBorder="1" applyAlignment="1">
      <alignment horizontal="center" wrapText="1"/>
    </xf>
    <xf numFmtId="0" fontId="36" fillId="15" borderId="8" xfId="5" applyFont="1" applyFill="1" applyBorder="1" applyAlignment="1">
      <alignment horizontal="center"/>
    </xf>
    <xf numFmtId="0" fontId="38" fillId="0" borderId="18" xfId="5" applyFont="1" applyBorder="1" applyAlignment="1">
      <alignment horizontal="left"/>
    </xf>
    <xf numFmtId="0" fontId="38" fillId="0" borderId="19" xfId="5" applyFont="1" applyBorder="1" applyAlignment="1">
      <alignment horizontal="left"/>
    </xf>
    <xf numFmtId="0" fontId="37" fillId="0" borderId="35" xfId="5" applyFont="1" applyBorder="1" applyAlignment="1">
      <alignment horizontal="center"/>
    </xf>
    <xf numFmtId="0" fontId="37" fillId="0" borderId="59" xfId="5" applyFont="1" applyBorder="1" applyAlignment="1">
      <alignment horizontal="center"/>
    </xf>
    <xf numFmtId="0" fontId="37" fillId="0" borderId="35" xfId="5" quotePrefix="1" applyFont="1" applyBorder="1" applyAlignment="1">
      <alignment horizontal="center"/>
    </xf>
    <xf numFmtId="0" fontId="37" fillId="0" borderId="59" xfId="5" quotePrefix="1" applyFont="1" applyBorder="1" applyAlignment="1">
      <alignment horizontal="center"/>
    </xf>
    <xf numFmtId="0" fontId="39" fillId="0" borderId="35" xfId="5" quotePrefix="1" applyFont="1" applyBorder="1" applyAlignment="1">
      <alignment horizontal="center"/>
    </xf>
    <xf numFmtId="0" fontId="39" fillId="0" borderId="59" xfId="5" quotePrefix="1" applyFont="1" applyBorder="1" applyAlignment="1">
      <alignment horizontal="center"/>
    </xf>
    <xf numFmtId="14" fontId="37" fillId="0" borderId="35" xfId="7" applyNumberFormat="1" applyFont="1" applyFill="1" applyBorder="1" applyAlignment="1">
      <alignment horizontal="center"/>
    </xf>
    <xf numFmtId="14" fontId="37" fillId="0" borderId="59" xfId="7" applyNumberFormat="1" applyFont="1" applyFill="1" applyBorder="1" applyAlignment="1">
      <alignment horizontal="center"/>
    </xf>
    <xf numFmtId="4" fontId="5" fillId="13" borderId="9" xfId="3" applyNumberFormat="1" applyFont="1" applyFill="1" applyBorder="1" applyAlignment="1">
      <alignment horizontal="center" vertical="top"/>
    </xf>
    <xf numFmtId="4" fontId="15" fillId="12" borderId="8" xfId="3" applyNumberFormat="1" applyFont="1" applyFill="1" applyBorder="1" applyAlignment="1">
      <alignment horizontal="right" vertical="center"/>
    </xf>
    <xf numFmtId="4" fontId="5" fillId="0" borderId="32" xfId="3" applyNumberFormat="1" applyFont="1" applyBorder="1" applyAlignment="1">
      <alignment horizontal="right" vertical="top"/>
    </xf>
    <xf numFmtId="4" fontId="5" fillId="0" borderId="33" xfId="3" applyNumberFormat="1" applyFont="1" applyBorder="1" applyAlignment="1">
      <alignment horizontal="right" vertical="top"/>
    </xf>
    <xf numFmtId="4" fontId="5" fillId="0" borderId="9" xfId="3" applyNumberFormat="1" applyFont="1" applyBorder="1" applyAlignment="1">
      <alignment horizontal="center" vertical="top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6" fillId="0" borderId="42" xfId="3" applyFont="1" applyBorder="1" applyAlignment="1">
      <alignment horizontal="center" vertical="center"/>
    </xf>
    <xf numFmtId="0" fontId="26" fillId="0" borderId="34" xfId="3" applyFont="1" applyBorder="1" applyAlignment="1">
      <alignment horizontal="center" vertical="center"/>
    </xf>
    <xf numFmtId="0" fontId="26" fillId="0" borderId="46" xfId="3" applyFont="1" applyBorder="1" applyAlignment="1">
      <alignment horizontal="center" vertical="center"/>
    </xf>
    <xf numFmtId="0" fontId="10" fillId="2" borderId="29" xfId="3" applyFont="1" applyFill="1" applyBorder="1" applyAlignment="1">
      <alignment horizontal="center"/>
    </xf>
    <xf numFmtId="0" fontId="16" fillId="0" borderId="30" xfId="3" applyFont="1" applyBorder="1"/>
    <xf numFmtId="0" fontId="16" fillId="0" borderId="31" xfId="3" applyFont="1" applyBorder="1"/>
    <xf numFmtId="0" fontId="25" fillId="0" borderId="49" xfId="3" applyFont="1" applyBorder="1" applyAlignment="1">
      <alignment horizontal="left" vertical="center"/>
    </xf>
    <xf numFmtId="0" fontId="16" fillId="0" borderId="39" xfId="3" applyFont="1" applyBorder="1"/>
    <xf numFmtId="0" fontId="27" fillId="0" borderId="27" xfId="3" applyFont="1" applyBorder="1" applyAlignment="1">
      <alignment horizontal="left" vertical="center"/>
    </xf>
    <xf numFmtId="0" fontId="16" fillId="0" borderId="41" xfId="3" applyFont="1" applyBorder="1"/>
    <xf numFmtId="0" fontId="27" fillId="0" borderId="24" xfId="3" applyFont="1" applyBorder="1" applyAlignment="1">
      <alignment horizontal="left" vertical="center"/>
    </xf>
    <xf numFmtId="0" fontId="16" fillId="0" borderId="25" xfId="3" applyFont="1" applyBorder="1"/>
    <xf numFmtId="0" fontId="16" fillId="0" borderId="40" xfId="3" applyFont="1" applyBorder="1"/>
    <xf numFmtId="0" fontId="26" fillId="2" borderId="29" xfId="3" applyFont="1" applyFill="1" applyBorder="1" applyAlignment="1">
      <alignment horizontal="center" vertical="center"/>
    </xf>
    <xf numFmtId="0" fontId="28" fillId="0" borderId="32" xfId="3" applyFont="1" applyBorder="1" applyAlignment="1">
      <alignment horizontal="center" vertical="center" wrapText="1"/>
    </xf>
    <xf numFmtId="0" fontId="28" fillId="0" borderId="36" xfId="3" applyFont="1" applyBorder="1" applyAlignment="1">
      <alignment horizontal="center" vertical="center" wrapText="1"/>
    </xf>
    <xf numFmtId="0" fontId="28" fillId="0" borderId="47" xfId="3" applyFont="1" applyBorder="1" applyAlignment="1">
      <alignment horizontal="center" vertical="center" wrapText="1"/>
    </xf>
    <xf numFmtId="0" fontId="28" fillId="0" borderId="35" xfId="3" applyFont="1" applyBorder="1" applyAlignment="1">
      <alignment horizontal="center" vertical="center"/>
    </xf>
    <xf numFmtId="0" fontId="28" fillId="0" borderId="8" xfId="3" applyFont="1" applyBorder="1" applyAlignment="1">
      <alignment horizontal="center" vertical="center"/>
    </xf>
    <xf numFmtId="0" fontId="28" fillId="0" borderId="48" xfId="3" applyFont="1" applyBorder="1" applyAlignment="1">
      <alignment horizontal="center" vertical="center"/>
    </xf>
    <xf numFmtId="0" fontId="28" fillId="0" borderId="4" xfId="3" applyFont="1" applyAlignment="1">
      <alignment horizontal="center" vertical="center"/>
    </xf>
    <xf numFmtId="0" fontId="28" fillId="0" borderId="44" xfId="3" applyFont="1" applyBorder="1" applyAlignment="1">
      <alignment horizontal="center" vertical="center"/>
    </xf>
    <xf numFmtId="0" fontId="28" fillId="4" borderId="37" xfId="3" applyFont="1" applyFill="1" applyBorder="1" applyAlignment="1">
      <alignment horizontal="center" vertical="center"/>
    </xf>
    <xf numFmtId="0" fontId="28" fillId="4" borderId="38" xfId="3" applyFont="1" applyFill="1" applyBorder="1" applyAlignment="1">
      <alignment horizontal="center" vertical="center"/>
    </xf>
    <xf numFmtId="0" fontId="33" fillId="0" borderId="52" xfId="4" applyFont="1" applyBorder="1" applyAlignment="1">
      <alignment horizontal="center" vertical="center" wrapText="1"/>
    </xf>
    <xf numFmtId="0" fontId="32" fillId="0" borderId="51" xfId="4" applyFont="1" applyBorder="1" applyAlignment="1">
      <alignment horizontal="center"/>
    </xf>
    <xf numFmtId="0" fontId="32" fillId="0" borderId="52" xfId="4" applyFont="1" applyBorder="1" applyAlignment="1">
      <alignment horizontal="center"/>
    </xf>
    <xf numFmtId="0" fontId="32" fillId="0" borderId="53" xfId="4" applyFont="1" applyBorder="1" applyAlignment="1">
      <alignment horizontal="center"/>
    </xf>
    <xf numFmtId="0" fontId="32" fillId="0" borderId="54" xfId="4" applyFont="1" applyBorder="1" applyAlignment="1">
      <alignment horizontal="center"/>
    </xf>
    <xf numFmtId="0" fontId="32" fillId="0" borderId="4" xfId="4" applyFont="1" applyAlignment="1">
      <alignment horizontal="center"/>
    </xf>
    <xf numFmtId="0" fontId="32" fillId="0" borderId="55" xfId="4" applyFont="1" applyBorder="1" applyAlignment="1">
      <alignment horizontal="center"/>
    </xf>
    <xf numFmtId="0" fontId="32" fillId="0" borderId="56" xfId="4" applyFont="1" applyBorder="1" applyAlignment="1">
      <alignment horizontal="center"/>
    </xf>
    <xf numFmtId="0" fontId="32" fillId="0" borderId="57" xfId="4" applyFont="1" applyBorder="1" applyAlignment="1">
      <alignment horizontal="center"/>
    </xf>
    <xf numFmtId="0" fontId="32" fillId="0" borderId="58" xfId="4" applyFont="1" applyBorder="1" applyAlignment="1">
      <alignment horizontal="center"/>
    </xf>
    <xf numFmtId="0" fontId="33" fillId="0" borderId="51" xfId="4" applyFont="1" applyBorder="1" applyAlignment="1">
      <alignment horizontal="center"/>
    </xf>
    <xf numFmtId="0" fontId="33" fillId="0" borderId="52" xfId="4" applyFont="1" applyBorder="1" applyAlignment="1">
      <alignment horizontal="center"/>
    </xf>
    <xf numFmtId="0" fontId="33" fillId="0" borderId="53" xfId="4" applyFont="1" applyBorder="1" applyAlignment="1">
      <alignment horizontal="center"/>
    </xf>
    <xf numFmtId="0" fontId="33" fillId="0" borderId="54" xfId="4" applyFont="1" applyBorder="1" applyAlignment="1">
      <alignment horizontal="center"/>
    </xf>
    <xf numFmtId="0" fontId="33" fillId="0" borderId="4" xfId="4" applyFont="1" applyAlignment="1">
      <alignment horizontal="center"/>
    </xf>
    <xf numFmtId="0" fontId="33" fillId="0" borderId="55" xfId="4" applyFont="1" applyBorder="1" applyAlignment="1">
      <alignment horizontal="center"/>
    </xf>
    <xf numFmtId="0" fontId="33" fillId="0" borderId="56" xfId="4" applyFont="1" applyBorder="1" applyAlignment="1">
      <alignment horizontal="center"/>
    </xf>
    <xf numFmtId="0" fontId="33" fillId="0" borderId="57" xfId="4" applyFont="1" applyBorder="1" applyAlignment="1">
      <alignment horizontal="center"/>
    </xf>
    <xf numFmtId="0" fontId="33" fillId="0" borderId="58" xfId="4" applyFont="1" applyBorder="1" applyAlignment="1">
      <alignment horizontal="center"/>
    </xf>
    <xf numFmtId="0" fontId="31" fillId="0" borderId="32" xfId="4" applyFont="1" applyBorder="1" applyAlignment="1">
      <alignment horizontal="center"/>
    </xf>
    <xf numFmtId="0" fontId="31" fillId="0" borderId="36" xfId="4" applyFont="1" applyBorder="1" applyAlignment="1">
      <alignment horizontal="center"/>
    </xf>
    <xf numFmtId="0" fontId="31" fillId="0" borderId="33" xfId="4" applyFont="1" applyBorder="1" applyAlignment="1">
      <alignment horizontal="center"/>
    </xf>
  </cellXfs>
  <cellStyles count="9">
    <cellStyle name="Moeda" xfId="1" builtinId="4"/>
    <cellStyle name="Moeda 2" xfId="7"/>
    <cellStyle name="Normal" xfId="0" builtinId="0"/>
    <cellStyle name="Normal 2" xfId="4"/>
    <cellStyle name="Normal 3" xfId="5"/>
    <cellStyle name="Normal 4" xfId="3"/>
    <cellStyle name="Porcentagem" xfId="2" builtinId="5"/>
    <cellStyle name="Porcentagem 2" xfId="8"/>
    <cellStyle name="Vírgula 2" xfId="6"/>
  </cellStyles>
  <dxfs count="1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A7A7"/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2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9.jpeg"/><Relationship Id="rId2" Type="http://schemas.openxmlformats.org/officeDocument/2006/relationships/image" Target="../media/image4.jpeg"/><Relationship Id="rId16" Type="http://schemas.openxmlformats.org/officeDocument/2006/relationships/image" Target="../media/image18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7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6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2001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16565</xdr:colOff>
      <xdr:row>2</xdr:row>
      <xdr:rowOff>36634</xdr:rowOff>
    </xdr:from>
    <xdr:to>
      <xdr:col>7</xdr:col>
      <xdr:colOff>405848</xdr:colOff>
      <xdr:row>12</xdr:row>
      <xdr:rowOff>173934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6197E6D5-230D-4344-8262-AB9B3F75D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522" y="575004"/>
          <a:ext cx="2923761" cy="2042300"/>
        </a:xfrm>
        <a:prstGeom prst="rect">
          <a:avLst/>
        </a:prstGeom>
      </xdr:spPr>
    </xdr:pic>
    <xdr:clientData/>
  </xdr:twoCellAnchor>
  <xdr:twoCellAnchor editAs="oneCell">
    <xdr:from>
      <xdr:col>9</xdr:col>
      <xdr:colOff>16567</xdr:colOff>
      <xdr:row>2</xdr:row>
      <xdr:rowOff>8282</xdr:rowOff>
    </xdr:from>
    <xdr:to>
      <xdr:col>16</xdr:col>
      <xdr:colOff>1</xdr:colOff>
      <xdr:row>12</xdr:row>
      <xdr:rowOff>183173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E74717EC-452E-4688-B589-88BCBE686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5371" y="546652"/>
          <a:ext cx="2940326" cy="2079891"/>
        </a:xfrm>
        <a:prstGeom prst="rect">
          <a:avLst/>
        </a:prstGeom>
      </xdr:spPr>
    </xdr:pic>
    <xdr:clientData/>
  </xdr:twoCellAnchor>
  <xdr:twoCellAnchor editAs="oneCell">
    <xdr:from>
      <xdr:col>9</xdr:col>
      <xdr:colOff>8283</xdr:colOff>
      <xdr:row>15</xdr:row>
      <xdr:rowOff>21981</xdr:rowOff>
    </xdr:from>
    <xdr:to>
      <xdr:col>16</xdr:col>
      <xdr:colOff>0</xdr:colOff>
      <xdr:row>25</xdr:row>
      <xdr:rowOff>173935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53EE0F79-514F-423C-A4B0-C3682FE83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7087" y="3335024"/>
          <a:ext cx="2948609" cy="205695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21979</xdr:rowOff>
    </xdr:from>
    <xdr:to>
      <xdr:col>8</xdr:col>
      <xdr:colOff>0</xdr:colOff>
      <xdr:row>25</xdr:row>
      <xdr:rowOff>165653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6B601936-FFC2-4146-8B08-1E948479A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5957" y="3335022"/>
          <a:ext cx="2956891" cy="2048674"/>
        </a:xfrm>
        <a:prstGeom prst="rect">
          <a:avLst/>
        </a:prstGeom>
      </xdr:spPr>
    </xdr:pic>
    <xdr:clientData/>
  </xdr:twoCellAnchor>
  <xdr:twoCellAnchor editAs="oneCell">
    <xdr:from>
      <xdr:col>1</xdr:col>
      <xdr:colOff>29306</xdr:colOff>
      <xdr:row>28</xdr:row>
      <xdr:rowOff>29307</xdr:rowOff>
    </xdr:from>
    <xdr:to>
      <xdr:col>7</xdr:col>
      <xdr:colOff>414130</xdr:colOff>
      <xdr:row>38</xdr:row>
      <xdr:rowOff>168519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7126C870-7E25-4978-AE7B-018934514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63" y="5810568"/>
          <a:ext cx="2919302" cy="2044212"/>
        </a:xfrm>
        <a:prstGeom prst="rect">
          <a:avLst/>
        </a:prstGeom>
      </xdr:spPr>
    </xdr:pic>
    <xdr:clientData/>
  </xdr:twoCellAnchor>
  <xdr:twoCellAnchor editAs="oneCell">
    <xdr:from>
      <xdr:col>9</xdr:col>
      <xdr:colOff>16565</xdr:colOff>
      <xdr:row>28</xdr:row>
      <xdr:rowOff>23597</xdr:rowOff>
    </xdr:from>
    <xdr:to>
      <xdr:col>15</xdr:col>
      <xdr:colOff>414129</xdr:colOff>
      <xdr:row>38</xdr:row>
      <xdr:rowOff>173934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A293F626-5BDE-4500-A270-87A8DA20E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5369" y="5804858"/>
          <a:ext cx="2932043" cy="2055337"/>
        </a:xfrm>
        <a:prstGeom prst="rect">
          <a:avLst/>
        </a:prstGeom>
      </xdr:spPr>
    </xdr:pic>
    <xdr:clientData/>
  </xdr:twoCellAnchor>
  <xdr:twoCellAnchor editAs="oneCell">
    <xdr:from>
      <xdr:col>1</xdr:col>
      <xdr:colOff>54950</xdr:colOff>
      <xdr:row>41</xdr:row>
      <xdr:rowOff>7327</xdr:rowOff>
    </xdr:from>
    <xdr:to>
      <xdr:col>7</xdr:col>
      <xdr:colOff>405847</xdr:colOff>
      <xdr:row>51</xdr:row>
      <xdr:rowOff>139211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xmlns="" id="{8DAAA888-A967-4F82-8BA4-C8EA8CA86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907" y="8256805"/>
          <a:ext cx="2885375" cy="2036884"/>
        </a:xfrm>
        <a:prstGeom prst="rect">
          <a:avLst/>
        </a:prstGeom>
      </xdr:spPr>
    </xdr:pic>
    <xdr:clientData/>
  </xdr:twoCellAnchor>
  <xdr:twoCellAnchor editAs="oneCell">
    <xdr:from>
      <xdr:col>9</xdr:col>
      <xdr:colOff>36635</xdr:colOff>
      <xdr:row>41</xdr:row>
      <xdr:rowOff>29308</xdr:rowOff>
    </xdr:from>
    <xdr:to>
      <xdr:col>15</xdr:col>
      <xdr:colOff>381000</xdr:colOff>
      <xdr:row>51</xdr:row>
      <xdr:rowOff>183173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xmlns="" id="{01F00B23-3484-4550-82BD-24D1F3513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935" y="7849333"/>
          <a:ext cx="2858965" cy="2058865"/>
        </a:xfrm>
        <a:prstGeom prst="rect">
          <a:avLst/>
        </a:prstGeom>
      </xdr:spPr>
    </xdr:pic>
    <xdr:clientData/>
  </xdr:twoCellAnchor>
  <xdr:twoCellAnchor editAs="oneCell">
    <xdr:from>
      <xdr:col>1</xdr:col>
      <xdr:colOff>43960</xdr:colOff>
      <xdr:row>54</xdr:row>
      <xdr:rowOff>36633</xdr:rowOff>
    </xdr:from>
    <xdr:to>
      <xdr:col>7</xdr:col>
      <xdr:colOff>388327</xdr:colOff>
      <xdr:row>64</xdr:row>
      <xdr:rowOff>153864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xmlns="" id="{9207CD4F-2AC1-48DE-A9AF-6E30B874F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60" y="10609383"/>
          <a:ext cx="2858967" cy="2022231"/>
        </a:xfrm>
        <a:prstGeom prst="rect">
          <a:avLst/>
        </a:prstGeom>
      </xdr:spPr>
    </xdr:pic>
    <xdr:clientData/>
  </xdr:twoCellAnchor>
  <xdr:twoCellAnchor editAs="oneCell">
    <xdr:from>
      <xdr:col>9</xdr:col>
      <xdr:colOff>36634</xdr:colOff>
      <xdr:row>54</xdr:row>
      <xdr:rowOff>32343</xdr:rowOff>
    </xdr:from>
    <xdr:to>
      <xdr:col>15</xdr:col>
      <xdr:colOff>381000</xdr:colOff>
      <xdr:row>64</xdr:row>
      <xdr:rowOff>175847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xmlns="" id="{C8F6C5ED-58E2-4CE1-8466-EC528BA27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934" y="10605093"/>
          <a:ext cx="2858966" cy="2048504"/>
        </a:xfrm>
        <a:prstGeom prst="rect">
          <a:avLst/>
        </a:prstGeom>
      </xdr:spPr>
    </xdr:pic>
    <xdr:clientData/>
  </xdr:twoCellAnchor>
  <xdr:twoCellAnchor editAs="oneCell">
    <xdr:from>
      <xdr:col>9</xdr:col>
      <xdr:colOff>5649</xdr:colOff>
      <xdr:row>67</xdr:row>
      <xdr:rowOff>6895</xdr:rowOff>
    </xdr:from>
    <xdr:to>
      <xdr:col>15</xdr:col>
      <xdr:colOff>378070</xdr:colOff>
      <xdr:row>77</xdr:row>
      <xdr:rowOff>146107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xmlns="" id="{B136201B-D8EC-409D-ACD9-420C50CAA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2090" y="13868571"/>
          <a:ext cx="2860127" cy="2044212"/>
        </a:xfrm>
        <a:prstGeom prst="rect">
          <a:avLst/>
        </a:prstGeom>
      </xdr:spPr>
    </xdr:pic>
    <xdr:clientData/>
  </xdr:twoCellAnchor>
  <xdr:twoCellAnchor editAs="oneCell">
    <xdr:from>
      <xdr:col>0</xdr:col>
      <xdr:colOff>94339</xdr:colOff>
      <xdr:row>67</xdr:row>
      <xdr:rowOff>40513</xdr:rowOff>
    </xdr:from>
    <xdr:to>
      <xdr:col>7</xdr:col>
      <xdr:colOff>313765</xdr:colOff>
      <xdr:row>77</xdr:row>
      <xdr:rowOff>172397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xmlns="" id="{422D0621-D247-4CBF-A67A-26C07432D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39" y="13902189"/>
          <a:ext cx="2819191" cy="2036884"/>
        </a:xfrm>
        <a:prstGeom prst="rect">
          <a:avLst/>
        </a:prstGeom>
      </xdr:spPr>
    </xdr:pic>
    <xdr:clientData/>
  </xdr:twoCellAnchor>
  <xdr:twoCellAnchor editAs="oneCell">
    <xdr:from>
      <xdr:col>1</xdr:col>
      <xdr:colOff>115344</xdr:colOff>
      <xdr:row>80</xdr:row>
      <xdr:rowOff>7327</xdr:rowOff>
    </xdr:from>
    <xdr:to>
      <xdr:col>7</xdr:col>
      <xdr:colOff>321830</xdr:colOff>
      <xdr:row>90</xdr:row>
      <xdr:rowOff>152399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xmlns="" id="{AC69901F-37E8-497C-BED9-B729F3764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6469" y="16485577"/>
          <a:ext cx="2730611" cy="2050072"/>
        </a:xfrm>
        <a:prstGeom prst="rect">
          <a:avLst/>
        </a:prstGeom>
      </xdr:spPr>
    </xdr:pic>
    <xdr:clientData/>
  </xdr:twoCellAnchor>
  <xdr:twoCellAnchor editAs="oneCell">
    <xdr:from>
      <xdr:col>9</xdr:col>
      <xdr:colOff>101058</xdr:colOff>
      <xdr:row>80</xdr:row>
      <xdr:rowOff>14043</xdr:rowOff>
    </xdr:from>
    <xdr:to>
      <xdr:col>15</xdr:col>
      <xdr:colOff>315352</xdr:colOff>
      <xdr:row>90</xdr:row>
      <xdr:rowOff>164977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xmlns="" id="{E9396AEE-E55C-4E85-A4DE-EBA0E0F66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8121" y="16492293"/>
          <a:ext cx="2738419" cy="2055934"/>
        </a:xfrm>
        <a:prstGeom prst="rect">
          <a:avLst/>
        </a:prstGeom>
      </xdr:spPr>
    </xdr:pic>
    <xdr:clientData/>
  </xdr:twoCellAnchor>
  <xdr:twoCellAnchor editAs="oneCell">
    <xdr:from>
      <xdr:col>1</xdr:col>
      <xdr:colOff>72139</xdr:colOff>
      <xdr:row>93</xdr:row>
      <xdr:rowOff>28208</xdr:rowOff>
    </xdr:from>
    <xdr:to>
      <xdr:col>7</xdr:col>
      <xdr:colOff>330839</xdr:colOff>
      <xdr:row>104</xdr:row>
      <xdr:rowOff>21981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xmlns="" id="{E4329827-7004-4E3E-AE23-E0E50A1E7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264" y="19324271"/>
          <a:ext cx="2782825" cy="2089273"/>
        </a:xfrm>
        <a:prstGeom prst="rect">
          <a:avLst/>
        </a:prstGeom>
      </xdr:spPr>
    </xdr:pic>
    <xdr:clientData/>
  </xdr:twoCellAnchor>
  <xdr:oneCellAnchor>
    <xdr:from>
      <xdr:col>9</xdr:col>
      <xdr:colOff>77634</xdr:colOff>
      <xdr:row>92</xdr:row>
      <xdr:rowOff>182072</xdr:rowOff>
    </xdr:from>
    <xdr:ext cx="2782825" cy="2089273"/>
    <xdr:pic>
      <xdr:nvPicPr>
        <xdr:cNvPr id="18" name="Imagem 17">
          <a:extLst>
            <a:ext uri="{FF2B5EF4-FFF2-40B4-BE49-F238E27FC236}">
              <a16:creationId xmlns:a16="http://schemas.microsoft.com/office/drawing/2014/main" xmlns="" id="{6E4AC83B-91E8-45B7-A9D8-7D2F04DE6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4697" y="19287635"/>
          <a:ext cx="2782825" cy="2089273"/>
        </a:xfrm>
        <a:prstGeom prst="rect">
          <a:avLst/>
        </a:prstGeom>
      </xdr:spPr>
    </xdr:pic>
    <xdr:clientData/>
  </xdr:oneCellAnchor>
  <xdr:oneCellAnchor>
    <xdr:from>
      <xdr:col>1</xdr:col>
      <xdr:colOff>149971</xdr:colOff>
      <xdr:row>106</xdr:row>
      <xdr:rowOff>35537</xdr:rowOff>
    </xdr:from>
    <xdr:ext cx="2782072" cy="2035116"/>
    <xdr:pic>
      <xdr:nvPicPr>
        <xdr:cNvPr id="19" name="Imagem 18">
          <a:extLst>
            <a:ext uri="{FF2B5EF4-FFF2-40B4-BE49-F238E27FC236}">
              <a16:creationId xmlns:a16="http://schemas.microsoft.com/office/drawing/2014/main" xmlns="" id="{E8AC6117-D09D-4669-9E1C-253283E38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5928" y="21959602"/>
          <a:ext cx="2782072" cy="2035116"/>
        </a:xfrm>
        <a:prstGeom prst="rect">
          <a:avLst/>
        </a:prstGeom>
      </xdr:spPr>
    </xdr:pic>
    <xdr:clientData/>
  </xdr:oneCellAnchor>
  <xdr:oneCellAnchor>
    <xdr:from>
      <xdr:col>9</xdr:col>
      <xdr:colOff>16566</xdr:colOff>
      <xdr:row>106</xdr:row>
      <xdr:rowOff>16565</xdr:rowOff>
    </xdr:from>
    <xdr:ext cx="2907195" cy="2044341"/>
    <xdr:pic>
      <xdr:nvPicPr>
        <xdr:cNvPr id="20" name="Imagem 19">
          <a:extLst>
            <a:ext uri="{FF2B5EF4-FFF2-40B4-BE49-F238E27FC236}">
              <a16:creationId xmlns:a16="http://schemas.microsoft.com/office/drawing/2014/main" xmlns="" id="{083DA81C-240C-41BA-8862-FD317160A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5370" y="21940630"/>
          <a:ext cx="2907195" cy="2044341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osan\Downloads\BM%2002%20-%20CONSTRU&#199;&#195;O%20DA%20ESCOLA%20DE%20MOGEIRO%206%20SAL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M 01"/>
      <sheetName val="MC 01"/>
      <sheetName val="ADITIVO 01"/>
      <sheetName val="MF 01"/>
      <sheetName val="CPU do item não planilhado"/>
    </sheetNames>
    <sheetDataSet>
      <sheetData sheetId="0"/>
      <sheetData sheetId="1"/>
      <sheetData sheetId="2"/>
      <sheetData sheetId="3"/>
      <sheetData sheetId="4">
        <row r="11">
          <cell r="K11">
            <v>95.001083849999986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001"/>
  <sheetViews>
    <sheetView topLeftCell="E13" zoomScale="90" zoomScaleNormal="90" workbookViewId="0">
      <selection activeCell="D104" sqref="D104"/>
    </sheetView>
  </sheetViews>
  <sheetFormatPr defaultColWidth="12.625" defaultRowHeight="15" customHeight="1" x14ac:dyDescent="0.2"/>
  <cols>
    <col min="1" max="1" width="8.375" style="95" customWidth="1"/>
    <col min="2" max="2" width="8.625" customWidth="1"/>
    <col min="3" max="3" width="9.5" customWidth="1"/>
    <col min="4" max="4" width="62" customWidth="1"/>
    <col min="5" max="5" width="6.625" customWidth="1"/>
    <col min="6" max="6" width="8.375" customWidth="1"/>
    <col min="7" max="7" width="10.875" customWidth="1"/>
    <col min="8" max="8" width="11.25" customWidth="1"/>
    <col min="9" max="9" width="12.25" customWidth="1"/>
    <col min="10" max="11" width="10.25" customWidth="1"/>
    <col min="12" max="12" width="12.5" style="40" customWidth="1"/>
    <col min="13" max="14" width="12.5" customWidth="1"/>
    <col min="15" max="15" width="10.25" customWidth="1"/>
    <col min="16" max="16" width="21.125" style="40" customWidth="1"/>
    <col min="17" max="17" width="10.25" customWidth="1"/>
    <col min="18" max="18" width="11.875" style="40" customWidth="1"/>
    <col min="19" max="19" width="12.5" customWidth="1"/>
    <col min="20" max="20" width="12.5" style="51" customWidth="1"/>
    <col min="21" max="21" width="10.25" customWidth="1"/>
    <col min="22" max="22" width="24.875" style="40" customWidth="1"/>
    <col min="23" max="23" width="10.25" hidden="1" customWidth="1"/>
    <col min="24" max="24" width="10.25" style="40" hidden="1" customWidth="1"/>
    <col min="25" max="25" width="10.25" hidden="1" customWidth="1"/>
    <col min="26" max="26" width="10.25" style="40" hidden="1" customWidth="1"/>
    <col min="27" max="27" width="12.5" hidden="1" customWidth="1"/>
    <col min="28" max="28" width="12.5" style="51" hidden="1" customWidth="1"/>
    <col min="29" max="29" width="10.25" hidden="1" customWidth="1"/>
    <col min="30" max="30" width="21.375" style="40" hidden="1" customWidth="1"/>
    <col min="31" max="31" width="10.25" hidden="1" customWidth="1"/>
    <col min="32" max="32" width="10.25" style="40" hidden="1" customWidth="1"/>
    <col min="33" max="33" width="10.25" hidden="1" customWidth="1"/>
    <col min="34" max="34" width="10.25" style="40" hidden="1" customWidth="1"/>
    <col min="35" max="35" width="12.5" hidden="1" customWidth="1"/>
    <col min="36" max="36" width="12.5" style="51" hidden="1" customWidth="1"/>
    <col min="37" max="37" width="10.25" hidden="1" customWidth="1"/>
    <col min="38" max="38" width="20.5" style="40" hidden="1" customWidth="1"/>
    <col min="39" max="50" width="8.625" customWidth="1"/>
  </cols>
  <sheetData>
    <row r="1" spans="1:38" ht="14.25" customHeight="1" x14ac:dyDescent="0.2">
      <c r="A1" s="88"/>
      <c r="B1" s="1"/>
      <c r="C1" s="1"/>
      <c r="D1" s="1" t="s">
        <v>0</v>
      </c>
      <c r="E1" s="263" t="s">
        <v>1</v>
      </c>
      <c r="F1" s="264"/>
      <c r="G1" s="263" t="s">
        <v>2</v>
      </c>
      <c r="H1" s="264"/>
      <c r="I1" s="263" t="s">
        <v>3</v>
      </c>
      <c r="J1" s="264"/>
      <c r="K1" s="4"/>
      <c r="L1" s="34"/>
      <c r="M1" s="4"/>
      <c r="N1" s="4"/>
      <c r="O1" s="4"/>
      <c r="P1" s="34"/>
      <c r="Q1" s="4"/>
      <c r="R1" s="34"/>
      <c r="S1" s="4"/>
      <c r="T1" s="45"/>
      <c r="U1" s="4"/>
      <c r="V1" s="34"/>
      <c r="W1" s="4"/>
      <c r="X1" s="34"/>
      <c r="Y1" s="4"/>
      <c r="Z1" s="34"/>
      <c r="AA1" s="4"/>
      <c r="AB1" s="45"/>
      <c r="AC1" s="4"/>
      <c r="AD1" s="34"/>
      <c r="AE1" s="4"/>
      <c r="AF1" s="34"/>
      <c r="AG1" s="4"/>
      <c r="AH1" s="34"/>
      <c r="AI1" s="4"/>
      <c r="AJ1" s="45"/>
      <c r="AK1" s="4"/>
      <c r="AL1" s="34"/>
    </row>
    <row r="2" spans="1:38" ht="97.5" customHeight="1" x14ac:dyDescent="0.2">
      <c r="A2" s="89"/>
      <c r="B2" s="2"/>
      <c r="C2" s="2"/>
      <c r="D2" s="2" t="s">
        <v>4</v>
      </c>
      <c r="E2" s="265" t="s">
        <v>5</v>
      </c>
      <c r="F2" s="264"/>
      <c r="G2" s="265" t="s">
        <v>6</v>
      </c>
      <c r="H2" s="264"/>
      <c r="I2" s="266" t="s">
        <v>7</v>
      </c>
      <c r="J2" s="267"/>
      <c r="K2" s="4"/>
      <c r="L2" s="34"/>
      <c r="M2" s="4"/>
      <c r="N2" s="4"/>
      <c r="O2" s="4"/>
      <c r="P2" s="34"/>
      <c r="Q2" s="4"/>
      <c r="R2" s="34"/>
      <c r="S2" s="4"/>
      <c r="T2" s="45"/>
      <c r="U2" s="4"/>
      <c r="V2" s="34"/>
      <c r="W2" s="4"/>
      <c r="X2" s="34"/>
      <c r="Y2" s="4"/>
      <c r="Z2" s="34"/>
      <c r="AA2" s="4"/>
      <c r="AB2" s="45"/>
      <c r="AC2" s="4"/>
      <c r="AD2" s="34"/>
      <c r="AE2" s="4"/>
      <c r="AF2" s="34"/>
      <c r="AH2" s="34"/>
      <c r="AI2" s="4"/>
      <c r="AJ2" s="45"/>
      <c r="AK2" s="4"/>
      <c r="AL2" s="34"/>
    </row>
    <row r="3" spans="1:38" ht="14.25" customHeight="1" x14ac:dyDescent="0.25">
      <c r="A3" s="268" t="s">
        <v>8</v>
      </c>
      <c r="B3" s="269"/>
      <c r="C3" s="269"/>
      <c r="D3" s="269"/>
      <c r="E3" s="269"/>
      <c r="F3" s="269"/>
      <c r="G3" s="269"/>
      <c r="H3" s="269"/>
      <c r="I3" s="269"/>
      <c r="J3" s="264"/>
      <c r="K3" s="277" t="s">
        <v>572</v>
      </c>
      <c r="L3" s="277"/>
      <c r="M3" s="277"/>
      <c r="N3" s="277"/>
      <c r="O3" s="277"/>
      <c r="P3" s="278"/>
      <c r="Q3" s="279" t="s">
        <v>573</v>
      </c>
      <c r="R3" s="279"/>
      <c r="S3" s="279"/>
      <c r="T3" s="279"/>
      <c r="U3" s="279"/>
      <c r="V3" s="279"/>
      <c r="W3" s="280" t="s">
        <v>575</v>
      </c>
      <c r="X3" s="281"/>
      <c r="Y3" s="281"/>
      <c r="Z3" s="281"/>
      <c r="AA3" s="281"/>
      <c r="AB3" s="281"/>
      <c r="AC3" s="281"/>
      <c r="AD3" s="281"/>
      <c r="AE3" s="282" t="s">
        <v>576</v>
      </c>
      <c r="AF3" s="283"/>
      <c r="AG3" s="283"/>
      <c r="AH3" s="283"/>
      <c r="AI3" s="283"/>
      <c r="AJ3" s="283"/>
      <c r="AK3" s="283"/>
      <c r="AL3" s="283"/>
    </row>
    <row r="4" spans="1:38" ht="30" customHeight="1" x14ac:dyDescent="0.2">
      <c r="A4" s="90" t="s">
        <v>9</v>
      </c>
      <c r="B4" s="6" t="s">
        <v>10</v>
      </c>
      <c r="C4" s="5" t="s">
        <v>11</v>
      </c>
      <c r="D4" s="5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26" t="s">
        <v>18</v>
      </c>
      <c r="K4" s="273" t="s">
        <v>566</v>
      </c>
      <c r="L4" s="276"/>
      <c r="M4" s="273" t="s">
        <v>569</v>
      </c>
      <c r="N4" s="273"/>
      <c r="O4" s="274" t="s">
        <v>570</v>
      </c>
      <c r="P4" s="275"/>
      <c r="Q4" s="273" t="s">
        <v>566</v>
      </c>
      <c r="R4" s="276"/>
      <c r="S4" s="273" t="s">
        <v>569</v>
      </c>
      <c r="T4" s="273"/>
      <c r="U4" s="274" t="s">
        <v>570</v>
      </c>
      <c r="V4" s="275"/>
      <c r="W4" s="273" t="s">
        <v>565</v>
      </c>
      <c r="X4" s="273"/>
      <c r="Y4" s="273" t="s">
        <v>566</v>
      </c>
      <c r="Z4" s="276"/>
      <c r="AA4" s="273" t="s">
        <v>569</v>
      </c>
      <c r="AB4" s="273"/>
      <c r="AC4" s="274" t="s">
        <v>570</v>
      </c>
      <c r="AD4" s="275"/>
      <c r="AE4" s="273" t="s">
        <v>565</v>
      </c>
      <c r="AF4" s="273"/>
      <c r="AG4" s="273" t="s">
        <v>566</v>
      </c>
      <c r="AH4" s="276"/>
      <c r="AI4" s="273" t="s">
        <v>569</v>
      </c>
      <c r="AJ4" s="273"/>
      <c r="AK4" s="274" t="s">
        <v>570</v>
      </c>
      <c r="AL4" s="275"/>
    </row>
    <row r="5" spans="1:38" ht="14.25" customHeight="1" x14ac:dyDescent="0.2">
      <c r="A5" s="91"/>
      <c r="B5" s="8"/>
      <c r="C5" s="8"/>
      <c r="D5" s="8"/>
      <c r="E5" s="8"/>
      <c r="F5" s="9"/>
      <c r="G5" s="8"/>
      <c r="H5" s="8"/>
      <c r="I5" s="10"/>
      <c r="J5" s="27"/>
      <c r="K5" s="31" t="s">
        <v>567</v>
      </c>
      <c r="L5" s="42" t="s">
        <v>568</v>
      </c>
      <c r="M5" s="24" t="s">
        <v>571</v>
      </c>
      <c r="N5" s="23" t="s">
        <v>574</v>
      </c>
      <c r="O5" s="33" t="s">
        <v>571</v>
      </c>
      <c r="P5" s="35" t="s">
        <v>568</v>
      </c>
      <c r="Q5" s="31" t="s">
        <v>567</v>
      </c>
      <c r="R5" s="42" t="s">
        <v>568</v>
      </c>
      <c r="S5" s="41" t="s">
        <v>571</v>
      </c>
      <c r="T5" s="46" t="s">
        <v>574</v>
      </c>
      <c r="U5" s="33" t="s">
        <v>571</v>
      </c>
      <c r="V5" s="35" t="s">
        <v>568</v>
      </c>
      <c r="W5" s="31" t="s">
        <v>567</v>
      </c>
      <c r="X5" s="42" t="s">
        <v>568</v>
      </c>
      <c r="Y5" s="31" t="s">
        <v>567</v>
      </c>
      <c r="Z5" s="42" t="s">
        <v>568</v>
      </c>
      <c r="AA5" s="41" t="s">
        <v>571</v>
      </c>
      <c r="AB5" s="46" t="s">
        <v>574</v>
      </c>
      <c r="AC5" s="33" t="s">
        <v>571</v>
      </c>
      <c r="AD5" s="35" t="s">
        <v>568</v>
      </c>
      <c r="AE5" s="31" t="s">
        <v>567</v>
      </c>
      <c r="AF5" s="42" t="s">
        <v>568</v>
      </c>
      <c r="AG5" s="31" t="s">
        <v>567</v>
      </c>
      <c r="AH5" s="42" t="s">
        <v>568</v>
      </c>
      <c r="AI5" s="41" t="s">
        <v>571</v>
      </c>
      <c r="AJ5" s="46" t="s">
        <v>574</v>
      </c>
      <c r="AK5" s="33" t="s">
        <v>571</v>
      </c>
      <c r="AL5" s="35" t="s">
        <v>568</v>
      </c>
    </row>
    <row r="6" spans="1:38" ht="14.25" customHeight="1" x14ac:dyDescent="0.2">
      <c r="A6" s="91" t="s">
        <v>19</v>
      </c>
      <c r="B6" s="8"/>
      <c r="C6" s="8"/>
      <c r="D6" s="8" t="s">
        <v>20</v>
      </c>
      <c r="E6" s="8"/>
      <c r="F6" s="9"/>
      <c r="G6" s="8"/>
      <c r="H6" s="8"/>
      <c r="I6" s="10">
        <v>73151.73</v>
      </c>
      <c r="J6" s="27">
        <v>5.2213940042826555E-2</v>
      </c>
      <c r="K6" s="31"/>
      <c r="L6" s="42">
        <f>SUM(L7:L16)</f>
        <v>53166.7</v>
      </c>
      <c r="M6" s="24"/>
      <c r="N6" s="23"/>
      <c r="O6" s="33"/>
      <c r="P6" s="35">
        <f>SUM(P7:P16)</f>
        <v>19985.034</v>
      </c>
      <c r="Q6" s="31"/>
      <c r="R6" s="42"/>
      <c r="S6" s="41"/>
      <c r="T6" s="46"/>
      <c r="U6" s="33"/>
      <c r="V6" s="35">
        <f>SUM(V7:V16)</f>
        <v>2684.7390000000009</v>
      </c>
      <c r="W6" s="31"/>
      <c r="X6" s="42"/>
      <c r="Y6" s="31"/>
      <c r="Z6" s="42"/>
      <c r="AA6" s="41"/>
      <c r="AB6" s="46"/>
      <c r="AC6" s="33"/>
      <c r="AD6" s="35">
        <f>SUM(AD7:AD16)</f>
        <v>2684.7390000000009</v>
      </c>
      <c r="AE6" s="31"/>
      <c r="AF6" s="42"/>
      <c r="AG6" s="31"/>
      <c r="AH6" s="42"/>
      <c r="AI6" s="41"/>
      <c r="AJ6" s="46"/>
      <c r="AK6" s="33"/>
      <c r="AL6" s="35">
        <f>SUM(AL7:AL16)</f>
        <v>2684.7390000000009</v>
      </c>
    </row>
    <row r="7" spans="1:38" ht="14.25" customHeight="1" x14ac:dyDescent="0.2">
      <c r="A7" s="92" t="s">
        <v>598</v>
      </c>
      <c r="B7" s="12" t="s">
        <v>21</v>
      </c>
      <c r="C7" s="11" t="s">
        <v>22</v>
      </c>
      <c r="D7" s="11" t="s">
        <v>23</v>
      </c>
      <c r="E7" s="13" t="s">
        <v>24</v>
      </c>
      <c r="F7" s="12">
        <v>10</v>
      </c>
      <c r="G7" s="14">
        <v>254.25</v>
      </c>
      <c r="H7" s="14">
        <v>311.37</v>
      </c>
      <c r="I7" s="14">
        <v>3113.7</v>
      </c>
      <c r="J7" s="28">
        <v>2.2224839400428265E-3</v>
      </c>
      <c r="K7" s="52">
        <v>10</v>
      </c>
      <c r="L7" s="43">
        <f>K7*H7</f>
        <v>3113.7</v>
      </c>
      <c r="M7" s="30">
        <f>K7</f>
        <v>10</v>
      </c>
      <c r="N7" s="25">
        <f t="shared" ref="N7:N16" si="0">M7/F7</f>
        <v>1</v>
      </c>
      <c r="O7" s="30">
        <f t="shared" ref="O7:O16" si="1">F7-M7</f>
        <v>0</v>
      </c>
      <c r="P7" s="36">
        <f t="shared" ref="P7:P16" si="2">O7*H7</f>
        <v>0</v>
      </c>
      <c r="Q7" s="30"/>
      <c r="R7" s="43">
        <f t="shared" ref="R7:R16" si="3">Q7*H7</f>
        <v>0</v>
      </c>
      <c r="S7" s="30">
        <f t="shared" ref="S7:S16" si="4">M7+Q7</f>
        <v>10</v>
      </c>
      <c r="T7" s="47">
        <f t="shared" ref="T7:T16" si="5">S7/$F$8</f>
        <v>5.6818181818181816E-2</v>
      </c>
      <c r="U7" s="30">
        <f t="shared" ref="U7:U21" si="6">F7-S7</f>
        <v>0</v>
      </c>
      <c r="V7" s="36">
        <f t="shared" ref="V7:V16" si="7">U7*H7</f>
        <v>0</v>
      </c>
      <c r="W7" s="52"/>
      <c r="X7" s="43">
        <f t="shared" ref="X7:X16" si="8">W7*H7</f>
        <v>0</v>
      </c>
      <c r="Y7" s="30"/>
      <c r="Z7" s="43"/>
      <c r="AA7" s="30">
        <f t="shared" ref="AA7:AA16" si="9">S7+Y7</f>
        <v>10</v>
      </c>
      <c r="AB7" s="47">
        <f t="shared" ref="AB7:AB16" si="10">AA7/$F$8</f>
        <v>5.6818181818181816E-2</v>
      </c>
      <c r="AC7" s="30">
        <f t="shared" ref="AC7:AC21" si="11">F7-AA7</f>
        <v>0</v>
      </c>
      <c r="AD7" s="36">
        <f t="shared" ref="AD7:AD16" si="12">AC7*H7</f>
        <v>0</v>
      </c>
      <c r="AE7" s="52"/>
      <c r="AF7" s="43">
        <f t="shared" ref="AF7:AF16" si="13">AE7*P7</f>
        <v>0</v>
      </c>
      <c r="AG7" s="30"/>
      <c r="AH7" s="43"/>
      <c r="AI7" s="30">
        <f t="shared" ref="AI7:AI16" si="14">AA7+AG7</f>
        <v>10</v>
      </c>
      <c r="AJ7" s="47">
        <f t="shared" ref="AJ7:AJ21" si="15">AI7/$F$8</f>
        <v>5.6818181818181816E-2</v>
      </c>
      <c r="AK7" s="30">
        <f t="shared" ref="AK7:AK21" si="16">F7-AI7</f>
        <v>0</v>
      </c>
      <c r="AL7" s="36">
        <f t="shared" ref="AL7:AL16" si="17">AK7*H7</f>
        <v>0</v>
      </c>
    </row>
    <row r="8" spans="1:38" ht="14.25" customHeight="1" x14ac:dyDescent="0.2">
      <c r="A8" s="92" t="s">
        <v>601</v>
      </c>
      <c r="B8" s="12" t="s">
        <v>25</v>
      </c>
      <c r="C8" s="11" t="s">
        <v>26</v>
      </c>
      <c r="D8" s="11" t="s">
        <v>27</v>
      </c>
      <c r="E8" s="13" t="s">
        <v>24</v>
      </c>
      <c r="F8" s="12">
        <v>176</v>
      </c>
      <c r="G8" s="14">
        <v>75.78</v>
      </c>
      <c r="H8" s="14">
        <v>92.8</v>
      </c>
      <c r="I8" s="14">
        <v>16332.8</v>
      </c>
      <c r="J8" s="28">
        <v>1.1657958600999286E-2</v>
      </c>
      <c r="K8" s="52">
        <v>176</v>
      </c>
      <c r="L8" s="43">
        <f t="shared" ref="L8:L16" si="18">K8*H8</f>
        <v>16332.8</v>
      </c>
      <c r="M8" s="30">
        <f>K8</f>
        <v>176</v>
      </c>
      <c r="N8" s="25">
        <f t="shared" si="0"/>
        <v>1</v>
      </c>
      <c r="O8" s="30">
        <f t="shared" si="1"/>
        <v>0</v>
      </c>
      <c r="P8" s="36">
        <f t="shared" si="2"/>
        <v>0</v>
      </c>
      <c r="Q8" s="30"/>
      <c r="R8" s="43">
        <f t="shared" si="3"/>
        <v>0</v>
      </c>
      <c r="S8" s="30">
        <f t="shared" si="4"/>
        <v>176</v>
      </c>
      <c r="T8" s="47">
        <f t="shared" si="5"/>
        <v>1</v>
      </c>
      <c r="U8" s="30">
        <f t="shared" si="6"/>
        <v>0</v>
      </c>
      <c r="V8" s="36">
        <f t="shared" si="7"/>
        <v>0</v>
      </c>
      <c r="W8" s="52"/>
      <c r="X8" s="43">
        <f t="shared" si="8"/>
        <v>0</v>
      </c>
      <c r="Y8" s="30"/>
      <c r="Z8" s="43"/>
      <c r="AA8" s="30">
        <f t="shared" si="9"/>
        <v>176</v>
      </c>
      <c r="AB8" s="47">
        <f t="shared" si="10"/>
        <v>1</v>
      </c>
      <c r="AC8" s="30">
        <f t="shared" si="11"/>
        <v>0</v>
      </c>
      <c r="AD8" s="36">
        <f t="shared" si="12"/>
        <v>0</v>
      </c>
      <c r="AE8" s="52"/>
      <c r="AF8" s="43">
        <f t="shared" si="13"/>
        <v>0</v>
      </c>
      <c r="AG8" s="30"/>
      <c r="AH8" s="43"/>
      <c r="AI8" s="30">
        <f t="shared" si="14"/>
        <v>176</v>
      </c>
      <c r="AJ8" s="47">
        <f t="shared" si="15"/>
        <v>1</v>
      </c>
      <c r="AK8" s="30">
        <f t="shared" si="16"/>
        <v>0</v>
      </c>
      <c r="AL8" s="36">
        <f t="shared" si="17"/>
        <v>0</v>
      </c>
    </row>
    <row r="9" spans="1:38" ht="14.25" customHeight="1" x14ac:dyDescent="0.2">
      <c r="A9" s="92" t="s">
        <v>599</v>
      </c>
      <c r="B9" s="12" t="s">
        <v>28</v>
      </c>
      <c r="C9" s="11" t="s">
        <v>29</v>
      </c>
      <c r="D9" s="11" t="s">
        <v>30</v>
      </c>
      <c r="E9" s="13" t="s">
        <v>31</v>
      </c>
      <c r="F9" s="12">
        <v>1</v>
      </c>
      <c r="G9" s="14">
        <v>931.54</v>
      </c>
      <c r="H9" s="14">
        <v>1140.8499999999999</v>
      </c>
      <c r="I9" s="14">
        <v>1140.8499999999999</v>
      </c>
      <c r="J9" s="28">
        <v>8.1431120628122774E-4</v>
      </c>
      <c r="K9" s="52"/>
      <c r="L9" s="43">
        <f t="shared" si="18"/>
        <v>0</v>
      </c>
      <c r="M9" s="30">
        <f t="shared" ref="M9:M16" si="19">K9</f>
        <v>0</v>
      </c>
      <c r="N9" s="25">
        <f t="shared" si="0"/>
        <v>0</v>
      </c>
      <c r="O9" s="30">
        <f t="shared" si="1"/>
        <v>1</v>
      </c>
      <c r="P9" s="36">
        <f t="shared" si="2"/>
        <v>1140.8499999999999</v>
      </c>
      <c r="Q9" s="30">
        <v>1</v>
      </c>
      <c r="R9" s="43">
        <f t="shared" si="3"/>
        <v>1140.8499999999999</v>
      </c>
      <c r="S9" s="30">
        <f t="shared" si="4"/>
        <v>1</v>
      </c>
      <c r="T9" s="47">
        <f t="shared" si="5"/>
        <v>5.681818181818182E-3</v>
      </c>
      <c r="U9" s="30">
        <f t="shared" si="6"/>
        <v>0</v>
      </c>
      <c r="V9" s="36">
        <f t="shared" si="7"/>
        <v>0</v>
      </c>
      <c r="W9" s="52"/>
      <c r="X9" s="43">
        <f t="shared" si="8"/>
        <v>0</v>
      </c>
      <c r="Y9" s="30"/>
      <c r="Z9" s="43"/>
      <c r="AA9" s="30">
        <f t="shared" si="9"/>
        <v>1</v>
      </c>
      <c r="AB9" s="47">
        <f t="shared" si="10"/>
        <v>5.681818181818182E-3</v>
      </c>
      <c r="AC9" s="30">
        <f t="shared" si="11"/>
        <v>0</v>
      </c>
      <c r="AD9" s="36">
        <f t="shared" si="12"/>
        <v>0</v>
      </c>
      <c r="AE9" s="52"/>
      <c r="AF9" s="43">
        <f t="shared" si="13"/>
        <v>0</v>
      </c>
      <c r="AG9" s="30"/>
      <c r="AH9" s="43"/>
      <c r="AI9" s="30">
        <f t="shared" si="14"/>
        <v>1</v>
      </c>
      <c r="AJ9" s="47">
        <f t="shared" si="15"/>
        <v>5.681818181818182E-3</v>
      </c>
      <c r="AK9" s="30">
        <f t="shared" si="16"/>
        <v>0</v>
      </c>
      <c r="AL9" s="36">
        <f t="shared" si="17"/>
        <v>0</v>
      </c>
    </row>
    <row r="10" spans="1:38" ht="39" customHeight="1" x14ac:dyDescent="0.2">
      <c r="A10" s="92" t="s">
        <v>602</v>
      </c>
      <c r="B10" s="12" t="s">
        <v>32</v>
      </c>
      <c r="C10" s="11" t="s">
        <v>26</v>
      </c>
      <c r="D10" s="11" t="s">
        <v>33</v>
      </c>
      <c r="E10" s="13" t="s">
        <v>31</v>
      </c>
      <c r="F10" s="12">
        <v>1</v>
      </c>
      <c r="G10" s="14">
        <v>3683.51</v>
      </c>
      <c r="H10" s="14">
        <v>4511.1899999999996</v>
      </c>
      <c r="I10" s="14">
        <v>4511.1899999999996</v>
      </c>
      <c r="J10" s="28">
        <v>3.2199785867237686E-3</v>
      </c>
      <c r="K10" s="30"/>
      <c r="L10" s="43">
        <f t="shared" si="18"/>
        <v>0</v>
      </c>
      <c r="M10" s="30">
        <f t="shared" si="19"/>
        <v>0</v>
      </c>
      <c r="N10" s="25">
        <f t="shared" si="0"/>
        <v>0</v>
      </c>
      <c r="O10" s="30">
        <f t="shared" si="1"/>
        <v>1</v>
      </c>
      <c r="P10" s="36">
        <f t="shared" si="2"/>
        <v>4511.1899999999996</v>
      </c>
      <c r="Q10" s="30">
        <v>1</v>
      </c>
      <c r="R10" s="43">
        <f t="shared" si="3"/>
        <v>4511.1899999999996</v>
      </c>
      <c r="S10" s="30">
        <f t="shared" si="4"/>
        <v>1</v>
      </c>
      <c r="T10" s="47">
        <f t="shared" si="5"/>
        <v>5.681818181818182E-3</v>
      </c>
      <c r="U10" s="30">
        <f t="shared" si="6"/>
        <v>0</v>
      </c>
      <c r="V10" s="36">
        <f t="shared" si="7"/>
        <v>0</v>
      </c>
      <c r="W10" s="52"/>
      <c r="X10" s="43">
        <f t="shared" si="8"/>
        <v>0</v>
      </c>
      <c r="Y10" s="30"/>
      <c r="Z10" s="43"/>
      <c r="AA10" s="30">
        <f t="shared" si="9"/>
        <v>1</v>
      </c>
      <c r="AB10" s="47">
        <f t="shared" si="10"/>
        <v>5.681818181818182E-3</v>
      </c>
      <c r="AC10" s="30">
        <f t="shared" si="11"/>
        <v>0</v>
      </c>
      <c r="AD10" s="36">
        <f t="shared" si="12"/>
        <v>0</v>
      </c>
      <c r="AE10" s="52"/>
      <c r="AF10" s="43">
        <f t="shared" si="13"/>
        <v>0</v>
      </c>
      <c r="AG10" s="30"/>
      <c r="AH10" s="43"/>
      <c r="AI10" s="30">
        <f t="shared" si="14"/>
        <v>1</v>
      </c>
      <c r="AJ10" s="47">
        <f t="shared" si="15"/>
        <v>5.681818181818182E-3</v>
      </c>
      <c r="AK10" s="30">
        <f t="shared" si="16"/>
        <v>0</v>
      </c>
      <c r="AL10" s="36">
        <f t="shared" si="17"/>
        <v>0</v>
      </c>
    </row>
    <row r="11" spans="1:38" ht="14.25" customHeight="1" x14ac:dyDescent="0.2">
      <c r="A11" s="92" t="s">
        <v>600</v>
      </c>
      <c r="B11" s="12" t="s">
        <v>34</v>
      </c>
      <c r="C11" s="11" t="s">
        <v>29</v>
      </c>
      <c r="D11" s="11" t="s">
        <v>35</v>
      </c>
      <c r="E11" s="13" t="s">
        <v>31</v>
      </c>
      <c r="F11" s="12">
        <v>1</v>
      </c>
      <c r="G11" s="14">
        <v>3590.77</v>
      </c>
      <c r="H11" s="14">
        <v>4397.6099999999997</v>
      </c>
      <c r="I11" s="14">
        <v>4397.6099999999997</v>
      </c>
      <c r="J11" s="28">
        <v>3.1389079229122057E-3</v>
      </c>
      <c r="K11" s="30"/>
      <c r="L11" s="43">
        <f t="shared" si="18"/>
        <v>0</v>
      </c>
      <c r="M11" s="30">
        <f t="shared" si="19"/>
        <v>0</v>
      </c>
      <c r="N11" s="25">
        <f t="shared" si="0"/>
        <v>0</v>
      </c>
      <c r="O11" s="30">
        <f t="shared" si="1"/>
        <v>1</v>
      </c>
      <c r="P11" s="36">
        <f t="shared" si="2"/>
        <v>4397.6099999999997</v>
      </c>
      <c r="Q11" s="30">
        <v>1</v>
      </c>
      <c r="R11" s="43">
        <f t="shared" si="3"/>
        <v>4397.6099999999997</v>
      </c>
      <c r="S11" s="30">
        <f t="shared" si="4"/>
        <v>1</v>
      </c>
      <c r="T11" s="47">
        <f t="shared" si="5"/>
        <v>5.681818181818182E-3</v>
      </c>
      <c r="U11" s="30">
        <f t="shared" si="6"/>
        <v>0</v>
      </c>
      <c r="V11" s="36">
        <f t="shared" si="7"/>
        <v>0</v>
      </c>
      <c r="W11" s="52"/>
      <c r="X11" s="43">
        <f t="shared" si="8"/>
        <v>0</v>
      </c>
      <c r="Y11" s="30"/>
      <c r="Z11" s="43"/>
      <c r="AA11" s="30">
        <f t="shared" si="9"/>
        <v>1</v>
      </c>
      <c r="AB11" s="47">
        <f t="shared" si="10"/>
        <v>5.681818181818182E-3</v>
      </c>
      <c r="AC11" s="30">
        <f t="shared" si="11"/>
        <v>0</v>
      </c>
      <c r="AD11" s="36">
        <f t="shared" si="12"/>
        <v>0</v>
      </c>
      <c r="AE11" s="52"/>
      <c r="AF11" s="43">
        <f t="shared" si="13"/>
        <v>0</v>
      </c>
      <c r="AG11" s="30"/>
      <c r="AH11" s="43"/>
      <c r="AI11" s="30">
        <f t="shared" si="14"/>
        <v>1</v>
      </c>
      <c r="AJ11" s="47">
        <f t="shared" si="15"/>
        <v>5.681818181818182E-3</v>
      </c>
      <c r="AK11" s="30">
        <f t="shared" si="16"/>
        <v>0</v>
      </c>
      <c r="AL11" s="36">
        <f t="shared" si="17"/>
        <v>0</v>
      </c>
    </row>
    <row r="12" spans="1:38" ht="39" customHeight="1" x14ac:dyDescent="0.2">
      <c r="A12" s="92" t="s">
        <v>603</v>
      </c>
      <c r="B12" s="12" t="s">
        <v>36</v>
      </c>
      <c r="C12" s="11" t="s">
        <v>26</v>
      </c>
      <c r="D12" s="11" t="s">
        <v>37</v>
      </c>
      <c r="E12" s="13" t="s">
        <v>24</v>
      </c>
      <c r="F12" s="12">
        <v>2.52</v>
      </c>
      <c r="G12" s="14">
        <v>679.04</v>
      </c>
      <c r="H12" s="14">
        <v>831.62</v>
      </c>
      <c r="I12" s="14">
        <v>2095.6799999999998</v>
      </c>
      <c r="J12" s="28">
        <v>1.4958458244111348E-3</v>
      </c>
      <c r="K12" s="30"/>
      <c r="L12" s="43">
        <f t="shared" si="18"/>
        <v>0</v>
      </c>
      <c r="M12" s="30">
        <f t="shared" si="19"/>
        <v>0</v>
      </c>
      <c r="N12" s="25">
        <f t="shared" si="0"/>
        <v>0</v>
      </c>
      <c r="O12" s="30">
        <f t="shared" si="1"/>
        <v>2.52</v>
      </c>
      <c r="P12" s="36">
        <f t="shared" si="2"/>
        <v>2095.6824000000001</v>
      </c>
      <c r="Q12" s="30">
        <v>2.52</v>
      </c>
      <c r="R12" s="43">
        <f t="shared" si="3"/>
        <v>2095.6824000000001</v>
      </c>
      <c r="S12" s="30">
        <f t="shared" si="4"/>
        <v>2.52</v>
      </c>
      <c r="T12" s="47">
        <f t="shared" si="5"/>
        <v>1.4318181818181818E-2</v>
      </c>
      <c r="U12" s="30">
        <f t="shared" si="6"/>
        <v>0</v>
      </c>
      <c r="V12" s="36">
        <f t="shared" si="7"/>
        <v>0</v>
      </c>
      <c r="W12" s="52"/>
      <c r="X12" s="43">
        <f t="shared" si="8"/>
        <v>0</v>
      </c>
      <c r="Y12" s="30"/>
      <c r="Z12" s="43"/>
      <c r="AA12" s="30">
        <f t="shared" si="9"/>
        <v>2.52</v>
      </c>
      <c r="AB12" s="47">
        <f t="shared" si="10"/>
        <v>1.4318181818181818E-2</v>
      </c>
      <c r="AC12" s="30">
        <f t="shared" si="11"/>
        <v>0</v>
      </c>
      <c r="AD12" s="36">
        <f t="shared" si="12"/>
        <v>0</v>
      </c>
      <c r="AE12" s="52"/>
      <c r="AF12" s="43">
        <f t="shared" si="13"/>
        <v>0</v>
      </c>
      <c r="AG12" s="30"/>
      <c r="AH12" s="43"/>
      <c r="AI12" s="30">
        <f t="shared" si="14"/>
        <v>2.52</v>
      </c>
      <c r="AJ12" s="47">
        <f t="shared" si="15"/>
        <v>1.4318181818181818E-2</v>
      </c>
      <c r="AK12" s="30">
        <f t="shared" si="16"/>
        <v>0</v>
      </c>
      <c r="AL12" s="36">
        <f t="shared" si="17"/>
        <v>0</v>
      </c>
    </row>
    <row r="13" spans="1:38" ht="39" customHeight="1" x14ac:dyDescent="0.2">
      <c r="A13" s="92" t="s">
        <v>604</v>
      </c>
      <c r="B13" s="12" t="s">
        <v>38</v>
      </c>
      <c r="C13" s="11" t="s">
        <v>26</v>
      </c>
      <c r="D13" s="11" t="s">
        <v>39</v>
      </c>
      <c r="E13" s="13" t="s">
        <v>24</v>
      </c>
      <c r="F13" s="12">
        <v>20</v>
      </c>
      <c r="G13" s="14">
        <v>729.35</v>
      </c>
      <c r="H13" s="14">
        <v>893.23</v>
      </c>
      <c r="I13" s="14">
        <v>17864.599999999999</v>
      </c>
      <c r="J13" s="28">
        <v>1.2751320485367595E-2</v>
      </c>
      <c r="K13" s="30">
        <v>20</v>
      </c>
      <c r="L13" s="43">
        <f t="shared" si="18"/>
        <v>17864.599999999999</v>
      </c>
      <c r="M13" s="30">
        <f t="shared" si="19"/>
        <v>20</v>
      </c>
      <c r="N13" s="25">
        <f t="shared" si="0"/>
        <v>1</v>
      </c>
      <c r="O13" s="30">
        <f t="shared" si="1"/>
        <v>0</v>
      </c>
      <c r="P13" s="36">
        <f t="shared" si="2"/>
        <v>0</v>
      </c>
      <c r="Q13" s="30"/>
      <c r="R13" s="43">
        <f t="shared" si="3"/>
        <v>0</v>
      </c>
      <c r="S13" s="30">
        <f t="shared" si="4"/>
        <v>20</v>
      </c>
      <c r="T13" s="47">
        <f t="shared" si="5"/>
        <v>0.11363636363636363</v>
      </c>
      <c r="U13" s="30">
        <f t="shared" si="6"/>
        <v>0</v>
      </c>
      <c r="V13" s="36">
        <f t="shared" si="7"/>
        <v>0</v>
      </c>
      <c r="W13" s="52"/>
      <c r="X13" s="43">
        <f t="shared" si="8"/>
        <v>0</v>
      </c>
      <c r="Y13" s="30"/>
      <c r="Z13" s="43"/>
      <c r="AA13" s="30">
        <f t="shared" si="9"/>
        <v>20</v>
      </c>
      <c r="AB13" s="47">
        <f t="shared" si="10"/>
        <v>0.11363636363636363</v>
      </c>
      <c r="AC13" s="30">
        <f t="shared" si="11"/>
        <v>0</v>
      </c>
      <c r="AD13" s="36">
        <f t="shared" si="12"/>
        <v>0</v>
      </c>
      <c r="AE13" s="52"/>
      <c r="AF13" s="43">
        <f t="shared" si="13"/>
        <v>0</v>
      </c>
      <c r="AG13" s="30"/>
      <c r="AH13" s="43"/>
      <c r="AI13" s="30">
        <f t="shared" si="14"/>
        <v>20</v>
      </c>
      <c r="AJ13" s="47">
        <f t="shared" si="15"/>
        <v>0.11363636363636363</v>
      </c>
      <c r="AK13" s="30">
        <f t="shared" si="16"/>
        <v>0</v>
      </c>
      <c r="AL13" s="36">
        <f t="shared" si="17"/>
        <v>0</v>
      </c>
    </row>
    <row r="14" spans="1:38" ht="14.25" customHeight="1" x14ac:dyDescent="0.2">
      <c r="A14" s="92" t="s">
        <v>605</v>
      </c>
      <c r="B14" s="12" t="s">
        <v>40</v>
      </c>
      <c r="C14" s="11" t="s">
        <v>26</v>
      </c>
      <c r="D14" s="11" t="s">
        <v>41</v>
      </c>
      <c r="E14" s="13" t="s">
        <v>24</v>
      </c>
      <c r="F14" s="12">
        <v>20</v>
      </c>
      <c r="G14" s="14">
        <v>598.34</v>
      </c>
      <c r="H14" s="14">
        <v>732.78</v>
      </c>
      <c r="I14" s="14">
        <v>14655.6</v>
      </c>
      <c r="J14" s="28">
        <v>1.0460813704496788E-2</v>
      </c>
      <c r="K14" s="30">
        <v>20</v>
      </c>
      <c r="L14" s="43">
        <f t="shared" si="18"/>
        <v>14655.599999999999</v>
      </c>
      <c r="M14" s="30">
        <f t="shared" si="19"/>
        <v>20</v>
      </c>
      <c r="N14" s="25">
        <f t="shared" si="0"/>
        <v>1</v>
      </c>
      <c r="O14" s="30">
        <f t="shared" si="1"/>
        <v>0</v>
      </c>
      <c r="P14" s="36">
        <f t="shared" si="2"/>
        <v>0</v>
      </c>
      <c r="Q14" s="30"/>
      <c r="R14" s="43">
        <f t="shared" si="3"/>
        <v>0</v>
      </c>
      <c r="S14" s="30">
        <f t="shared" si="4"/>
        <v>20</v>
      </c>
      <c r="T14" s="47">
        <f t="shared" si="5"/>
        <v>0.11363636363636363</v>
      </c>
      <c r="U14" s="30">
        <f t="shared" si="6"/>
        <v>0</v>
      </c>
      <c r="V14" s="36">
        <f t="shared" si="7"/>
        <v>0</v>
      </c>
      <c r="W14" s="52"/>
      <c r="X14" s="43">
        <f t="shared" si="8"/>
        <v>0</v>
      </c>
      <c r="Y14" s="30"/>
      <c r="Z14" s="43"/>
      <c r="AA14" s="30">
        <f t="shared" si="9"/>
        <v>20</v>
      </c>
      <c r="AB14" s="47">
        <f t="shared" si="10"/>
        <v>0.11363636363636363</v>
      </c>
      <c r="AC14" s="30">
        <f t="shared" si="11"/>
        <v>0</v>
      </c>
      <c r="AD14" s="36">
        <f t="shared" si="12"/>
        <v>0</v>
      </c>
      <c r="AE14" s="52"/>
      <c r="AF14" s="43">
        <f t="shared" si="13"/>
        <v>0</v>
      </c>
      <c r="AG14" s="30"/>
      <c r="AH14" s="43"/>
      <c r="AI14" s="30">
        <f t="shared" si="14"/>
        <v>20</v>
      </c>
      <c r="AJ14" s="47">
        <f t="shared" si="15"/>
        <v>0.11363636363636363</v>
      </c>
      <c r="AK14" s="30">
        <f t="shared" si="16"/>
        <v>0</v>
      </c>
      <c r="AL14" s="36">
        <f t="shared" si="17"/>
        <v>0</v>
      </c>
    </row>
    <row r="15" spans="1:38" ht="14.25" customHeight="1" x14ac:dyDescent="0.2">
      <c r="A15" s="92" t="s">
        <v>606</v>
      </c>
      <c r="B15" s="12" t="s">
        <v>42</v>
      </c>
      <c r="C15" s="11" t="s">
        <v>29</v>
      </c>
      <c r="D15" s="11" t="s">
        <v>43</v>
      </c>
      <c r="E15" s="13" t="s">
        <v>24</v>
      </c>
      <c r="F15" s="12">
        <v>1129.6400000000001</v>
      </c>
      <c r="G15" s="14">
        <v>5.67</v>
      </c>
      <c r="H15" s="14">
        <v>6.94</v>
      </c>
      <c r="I15" s="14">
        <v>7839.7</v>
      </c>
      <c r="J15" s="28">
        <v>5.5957887223411851E-3</v>
      </c>
      <c r="K15" s="30"/>
      <c r="L15" s="43">
        <f t="shared" si="18"/>
        <v>0</v>
      </c>
      <c r="M15" s="30">
        <f t="shared" si="19"/>
        <v>0</v>
      </c>
      <c r="N15" s="25">
        <f t="shared" si="0"/>
        <v>0</v>
      </c>
      <c r="O15" s="30">
        <f t="shared" si="1"/>
        <v>1129.6400000000001</v>
      </c>
      <c r="P15" s="36">
        <f t="shared" si="2"/>
        <v>7839.7016000000012</v>
      </c>
      <c r="Q15" s="30">
        <v>742.79</v>
      </c>
      <c r="R15" s="43">
        <f t="shared" si="3"/>
        <v>5154.9625999999998</v>
      </c>
      <c r="S15" s="30">
        <f t="shared" si="4"/>
        <v>742.79</v>
      </c>
      <c r="T15" s="47">
        <f t="shared" si="5"/>
        <v>4.2203977272727267</v>
      </c>
      <c r="U15" s="30">
        <f t="shared" si="6"/>
        <v>386.85000000000014</v>
      </c>
      <c r="V15" s="36">
        <f t="shared" si="7"/>
        <v>2684.7390000000009</v>
      </c>
      <c r="W15" s="52"/>
      <c r="X15" s="43">
        <f t="shared" si="8"/>
        <v>0</v>
      </c>
      <c r="Y15" s="30"/>
      <c r="Z15" s="43"/>
      <c r="AA15" s="30">
        <f t="shared" si="9"/>
        <v>742.79</v>
      </c>
      <c r="AB15" s="47">
        <f t="shared" si="10"/>
        <v>4.2203977272727267</v>
      </c>
      <c r="AC15" s="30">
        <f t="shared" si="11"/>
        <v>386.85000000000014</v>
      </c>
      <c r="AD15" s="36">
        <f t="shared" si="12"/>
        <v>2684.7390000000009</v>
      </c>
      <c r="AE15" s="52"/>
      <c r="AF15" s="43">
        <f t="shared" si="13"/>
        <v>0</v>
      </c>
      <c r="AG15" s="30"/>
      <c r="AH15" s="43"/>
      <c r="AI15" s="30">
        <f t="shared" si="14"/>
        <v>742.79</v>
      </c>
      <c r="AJ15" s="47">
        <f t="shared" si="15"/>
        <v>4.2203977272727267</v>
      </c>
      <c r="AK15" s="30">
        <f t="shared" si="16"/>
        <v>386.85000000000014</v>
      </c>
      <c r="AL15" s="36">
        <f t="shared" si="17"/>
        <v>2684.7390000000009</v>
      </c>
    </row>
    <row r="16" spans="1:38" ht="39" customHeight="1" x14ac:dyDescent="0.2">
      <c r="A16" s="92" t="s">
        <v>607</v>
      </c>
      <c r="B16" s="12" t="s">
        <v>44</v>
      </c>
      <c r="C16" s="11" t="s">
        <v>26</v>
      </c>
      <c r="D16" s="11" t="s">
        <v>45</v>
      </c>
      <c r="E16" s="13" t="s">
        <v>24</v>
      </c>
      <c r="F16" s="12">
        <v>4000</v>
      </c>
      <c r="G16" s="14">
        <v>0.25</v>
      </c>
      <c r="H16" s="14">
        <v>0.3</v>
      </c>
      <c r="I16" s="14">
        <v>1200</v>
      </c>
      <c r="J16" s="28">
        <v>8.5653104925053529E-4</v>
      </c>
      <c r="K16" s="30">
        <v>4000</v>
      </c>
      <c r="L16" s="43">
        <f t="shared" si="18"/>
        <v>1200</v>
      </c>
      <c r="M16" s="30">
        <f t="shared" si="19"/>
        <v>4000</v>
      </c>
      <c r="N16" s="25">
        <f t="shared" si="0"/>
        <v>1</v>
      </c>
      <c r="O16" s="30">
        <f t="shared" si="1"/>
        <v>0</v>
      </c>
      <c r="P16" s="36">
        <f t="shared" si="2"/>
        <v>0</v>
      </c>
      <c r="Q16" s="30"/>
      <c r="R16" s="43">
        <f t="shared" si="3"/>
        <v>0</v>
      </c>
      <c r="S16" s="30">
        <f t="shared" si="4"/>
        <v>4000</v>
      </c>
      <c r="T16" s="47">
        <f t="shared" si="5"/>
        <v>22.727272727272727</v>
      </c>
      <c r="U16" s="30">
        <f t="shared" si="6"/>
        <v>0</v>
      </c>
      <c r="V16" s="36">
        <f t="shared" si="7"/>
        <v>0</v>
      </c>
      <c r="W16" s="52"/>
      <c r="X16" s="43">
        <f t="shared" si="8"/>
        <v>0</v>
      </c>
      <c r="Y16" s="30"/>
      <c r="Z16" s="43"/>
      <c r="AA16" s="30">
        <f t="shared" si="9"/>
        <v>4000</v>
      </c>
      <c r="AB16" s="47">
        <f t="shared" si="10"/>
        <v>22.727272727272727</v>
      </c>
      <c r="AC16" s="30">
        <f t="shared" si="11"/>
        <v>0</v>
      </c>
      <c r="AD16" s="36">
        <f t="shared" si="12"/>
        <v>0</v>
      </c>
      <c r="AE16" s="52"/>
      <c r="AF16" s="43">
        <f t="shared" si="13"/>
        <v>0</v>
      </c>
      <c r="AG16" s="30"/>
      <c r="AH16" s="43"/>
      <c r="AI16" s="30">
        <f t="shared" si="14"/>
        <v>4000</v>
      </c>
      <c r="AJ16" s="47">
        <f t="shared" si="15"/>
        <v>22.727272727272727</v>
      </c>
      <c r="AK16" s="30">
        <f t="shared" si="16"/>
        <v>0</v>
      </c>
      <c r="AL16" s="36">
        <f t="shared" si="17"/>
        <v>0</v>
      </c>
    </row>
    <row r="17" spans="1:38" ht="14.25" customHeight="1" x14ac:dyDescent="0.2">
      <c r="A17" s="91" t="s">
        <v>46</v>
      </c>
      <c r="B17" s="8"/>
      <c r="C17" s="8"/>
      <c r="D17" s="8" t="s">
        <v>47</v>
      </c>
      <c r="E17" s="8"/>
      <c r="F17" s="9"/>
      <c r="G17" s="8"/>
      <c r="H17" s="8"/>
      <c r="I17" s="10">
        <v>31327.78</v>
      </c>
      <c r="J17" s="27">
        <v>2.2361013561741614E-2</v>
      </c>
      <c r="K17" s="32"/>
      <c r="L17" s="44"/>
      <c r="M17" s="22"/>
      <c r="N17" s="22"/>
      <c r="O17" s="32"/>
      <c r="P17" s="37">
        <f>SUM(P18:P21)</f>
        <v>31327.8066</v>
      </c>
      <c r="Q17" s="32"/>
      <c r="R17" s="44"/>
      <c r="S17" s="32"/>
      <c r="T17" s="48"/>
      <c r="U17" s="32"/>
      <c r="V17" s="37">
        <f>SUM(V18:V21)</f>
        <v>22239.998883999997</v>
      </c>
      <c r="W17" s="53"/>
      <c r="X17" s="44"/>
      <c r="Y17" s="32"/>
      <c r="Z17" s="44"/>
      <c r="AA17" s="32"/>
      <c r="AB17" s="48"/>
      <c r="AC17" s="32"/>
      <c r="AD17" s="37">
        <f>SUM(AD18:AD21)</f>
        <v>22239.998883999997</v>
      </c>
      <c r="AE17" s="53"/>
      <c r="AF17" s="44"/>
      <c r="AG17" s="32"/>
      <c r="AH17" s="44"/>
      <c r="AI17" s="32"/>
      <c r="AJ17" s="48"/>
      <c r="AK17" s="32"/>
      <c r="AL17" s="37">
        <f>SUM(AL18:AL21)</f>
        <v>22239.998883999997</v>
      </c>
    </row>
    <row r="18" spans="1:38" ht="25.5" customHeight="1" x14ac:dyDescent="0.2">
      <c r="A18" s="92" t="s">
        <v>620</v>
      </c>
      <c r="B18" s="12" t="s">
        <v>48</v>
      </c>
      <c r="C18" s="11" t="s">
        <v>26</v>
      </c>
      <c r="D18" s="11" t="s">
        <v>49</v>
      </c>
      <c r="E18" s="13" t="s">
        <v>50</v>
      </c>
      <c r="F18" s="12">
        <v>168.5</v>
      </c>
      <c r="G18" s="14">
        <v>54</v>
      </c>
      <c r="H18" s="14">
        <v>66.13</v>
      </c>
      <c r="I18" s="14">
        <v>11142.9</v>
      </c>
      <c r="J18" s="28">
        <v>7.9535331905781579E-3</v>
      </c>
      <c r="K18" s="30"/>
      <c r="L18" s="43">
        <f>K18*H18</f>
        <v>0</v>
      </c>
      <c r="M18" s="30">
        <f>K18</f>
        <v>0</v>
      </c>
      <c r="N18" s="25">
        <f>M18/F18</f>
        <v>0</v>
      </c>
      <c r="O18" s="30">
        <f>F18-M18</f>
        <v>168.5</v>
      </c>
      <c r="P18" s="36">
        <f>O18*H18</f>
        <v>11142.904999999999</v>
      </c>
      <c r="Q18" s="97">
        <f>'MEMORIA DE CALCULO'!H94</f>
        <v>54.38280000000001</v>
      </c>
      <c r="R18" s="43">
        <f>Q18*H18</f>
        <v>3596.3345640000002</v>
      </c>
      <c r="S18" s="30">
        <f t="shared" ref="S18:S21" si="20">M18+Q18</f>
        <v>54.38280000000001</v>
      </c>
      <c r="T18" s="47">
        <f t="shared" ref="T18:T21" si="21">S18/$F$8</f>
        <v>0.30899318181818186</v>
      </c>
      <c r="U18" s="30">
        <f t="shared" si="6"/>
        <v>114.1172</v>
      </c>
      <c r="V18" s="36">
        <f>U18*H18</f>
        <v>7546.5704359999991</v>
      </c>
      <c r="W18" s="52"/>
      <c r="X18" s="43">
        <f>W18*H18</f>
        <v>0</v>
      </c>
      <c r="Y18" s="30"/>
      <c r="Z18" s="43"/>
      <c r="AA18" s="30">
        <f t="shared" ref="AA18:AA21" si="22">S18+Y18</f>
        <v>54.38280000000001</v>
      </c>
      <c r="AB18" s="47">
        <f t="shared" ref="AB18:AB21" si="23">AA18/$F$8</f>
        <v>0.30899318181818186</v>
      </c>
      <c r="AC18" s="30">
        <f t="shared" si="11"/>
        <v>114.1172</v>
      </c>
      <c r="AD18" s="36">
        <f>AC18*H18</f>
        <v>7546.5704359999991</v>
      </c>
      <c r="AE18" s="52"/>
      <c r="AF18" s="43">
        <f t="shared" ref="AF18:AF21" si="24">AE18*P18</f>
        <v>0</v>
      </c>
      <c r="AG18" s="30"/>
      <c r="AH18" s="43"/>
      <c r="AI18" s="30">
        <f t="shared" ref="AI18:AI21" si="25">AA18+AG18</f>
        <v>54.38280000000001</v>
      </c>
      <c r="AJ18" s="47">
        <f t="shared" si="15"/>
        <v>0.30899318181818186</v>
      </c>
      <c r="AK18" s="30">
        <f t="shared" si="16"/>
        <v>114.1172</v>
      </c>
      <c r="AL18" s="36">
        <f>AK18*H18</f>
        <v>7546.5704359999991</v>
      </c>
    </row>
    <row r="19" spans="1:38" ht="25.5" customHeight="1" x14ac:dyDescent="0.2">
      <c r="A19" s="92" t="s">
        <v>621</v>
      </c>
      <c r="B19" s="12" t="s">
        <v>51</v>
      </c>
      <c r="C19" s="11" t="s">
        <v>26</v>
      </c>
      <c r="D19" s="11" t="s">
        <v>52</v>
      </c>
      <c r="E19" s="13" t="s">
        <v>50</v>
      </c>
      <c r="F19" s="12">
        <v>94.33</v>
      </c>
      <c r="G19" s="14">
        <v>56.41</v>
      </c>
      <c r="H19" s="14">
        <v>69.08</v>
      </c>
      <c r="I19" s="14">
        <v>6516.31</v>
      </c>
      <c r="J19" s="28">
        <v>4.6511848679514634E-3</v>
      </c>
      <c r="K19" s="30"/>
      <c r="L19" s="43">
        <f t="shared" ref="L19:L21" si="26">K19*H19</f>
        <v>0</v>
      </c>
      <c r="M19" s="30">
        <f>K19</f>
        <v>0</v>
      </c>
      <c r="N19" s="25">
        <f>M19/F19</f>
        <v>0</v>
      </c>
      <c r="O19" s="30">
        <f>F19-M19</f>
        <v>94.33</v>
      </c>
      <c r="P19" s="36">
        <f>O19*H19</f>
        <v>6516.3163999999997</v>
      </c>
      <c r="Q19" s="97">
        <f>'MEMORIA DE CALCULO'!H103</f>
        <v>79.494399999999999</v>
      </c>
      <c r="R19" s="43">
        <f>Q19*H19</f>
        <v>5491.4731519999996</v>
      </c>
      <c r="S19" s="30">
        <f t="shared" si="20"/>
        <v>79.494399999999999</v>
      </c>
      <c r="T19" s="47">
        <f t="shared" si="21"/>
        <v>0.45167272727272728</v>
      </c>
      <c r="U19" s="30">
        <f t="shared" si="6"/>
        <v>14.835599999999999</v>
      </c>
      <c r="V19" s="36">
        <f>U19*H19</f>
        <v>1024.8432479999999</v>
      </c>
      <c r="W19" s="52"/>
      <c r="X19" s="43">
        <f>W19*H19</f>
        <v>0</v>
      </c>
      <c r="Y19" s="30"/>
      <c r="Z19" s="43"/>
      <c r="AA19" s="30">
        <f t="shared" si="22"/>
        <v>79.494399999999999</v>
      </c>
      <c r="AB19" s="47">
        <f t="shared" si="23"/>
        <v>0.45167272727272728</v>
      </c>
      <c r="AC19" s="30">
        <f t="shared" si="11"/>
        <v>14.835599999999999</v>
      </c>
      <c r="AD19" s="36">
        <f>AC19*H19</f>
        <v>1024.8432479999999</v>
      </c>
      <c r="AE19" s="52"/>
      <c r="AF19" s="43">
        <f t="shared" si="24"/>
        <v>0</v>
      </c>
      <c r="AG19" s="30"/>
      <c r="AH19" s="43"/>
      <c r="AI19" s="30">
        <f t="shared" si="25"/>
        <v>79.494399999999999</v>
      </c>
      <c r="AJ19" s="47">
        <f t="shared" si="15"/>
        <v>0.45167272727272728</v>
      </c>
      <c r="AK19" s="30">
        <f t="shared" si="16"/>
        <v>14.835599999999999</v>
      </c>
      <c r="AL19" s="36">
        <f>AK19*H19</f>
        <v>1024.8432479999999</v>
      </c>
    </row>
    <row r="20" spans="1:38" ht="25.5" customHeight="1" x14ac:dyDescent="0.2">
      <c r="A20" s="92" t="s">
        <v>638</v>
      </c>
      <c r="B20" s="12" t="s">
        <v>48</v>
      </c>
      <c r="C20" s="11" t="s">
        <v>26</v>
      </c>
      <c r="D20" s="11" t="s">
        <v>49</v>
      </c>
      <c r="E20" s="13" t="s">
        <v>50</v>
      </c>
      <c r="F20" s="12">
        <v>184.58</v>
      </c>
      <c r="G20" s="14">
        <v>54</v>
      </c>
      <c r="H20" s="14">
        <v>66.13</v>
      </c>
      <c r="I20" s="14">
        <v>12206.27</v>
      </c>
      <c r="J20" s="28">
        <v>8.7125410421127758E-3</v>
      </c>
      <c r="K20" s="30"/>
      <c r="L20" s="43">
        <f t="shared" si="26"/>
        <v>0</v>
      </c>
      <c r="M20" s="30">
        <f t="shared" ref="M20:M21" si="27">K20</f>
        <v>0</v>
      </c>
      <c r="N20" s="25">
        <f>M20/F20</f>
        <v>0</v>
      </c>
      <c r="O20" s="30">
        <f>F20-M20</f>
        <v>184.58</v>
      </c>
      <c r="P20" s="36">
        <f>O20*H20</f>
        <v>12206.2754</v>
      </c>
      <c r="Q20" s="30"/>
      <c r="R20" s="43">
        <f>Q20*H20</f>
        <v>0</v>
      </c>
      <c r="S20" s="30">
        <f t="shared" si="20"/>
        <v>0</v>
      </c>
      <c r="T20" s="47">
        <f t="shared" si="21"/>
        <v>0</v>
      </c>
      <c r="U20" s="30">
        <f t="shared" si="6"/>
        <v>184.58</v>
      </c>
      <c r="V20" s="36">
        <f>U20*H20</f>
        <v>12206.2754</v>
      </c>
      <c r="W20" s="52"/>
      <c r="X20" s="43">
        <f>W20*H20</f>
        <v>0</v>
      </c>
      <c r="Y20" s="30"/>
      <c r="Z20" s="43"/>
      <c r="AA20" s="30">
        <f t="shared" si="22"/>
        <v>0</v>
      </c>
      <c r="AB20" s="47">
        <f t="shared" si="23"/>
        <v>0</v>
      </c>
      <c r="AC20" s="30">
        <f t="shared" si="11"/>
        <v>184.58</v>
      </c>
      <c r="AD20" s="36">
        <f>AC20*H20</f>
        <v>12206.2754</v>
      </c>
      <c r="AE20" s="52"/>
      <c r="AF20" s="43">
        <f t="shared" si="24"/>
        <v>0</v>
      </c>
      <c r="AG20" s="30"/>
      <c r="AH20" s="43"/>
      <c r="AI20" s="30">
        <f t="shared" si="25"/>
        <v>0</v>
      </c>
      <c r="AJ20" s="47">
        <f t="shared" si="15"/>
        <v>0</v>
      </c>
      <c r="AK20" s="30">
        <f t="shared" si="16"/>
        <v>184.58</v>
      </c>
      <c r="AL20" s="36">
        <f>AK20*H20</f>
        <v>12206.2754</v>
      </c>
    </row>
    <row r="21" spans="1:38" ht="25.5" customHeight="1" x14ac:dyDescent="0.2">
      <c r="A21" s="92" t="s">
        <v>639</v>
      </c>
      <c r="B21" s="12" t="s">
        <v>53</v>
      </c>
      <c r="C21" s="11" t="s">
        <v>26</v>
      </c>
      <c r="D21" s="11" t="s">
        <v>54</v>
      </c>
      <c r="E21" s="13" t="s">
        <v>50</v>
      </c>
      <c r="F21" s="12">
        <v>55.58</v>
      </c>
      <c r="G21" s="14">
        <v>21.49</v>
      </c>
      <c r="H21" s="14">
        <v>26.31</v>
      </c>
      <c r="I21" s="14">
        <v>1462.3</v>
      </c>
      <c r="J21" s="28">
        <v>1.0437544610992148E-3</v>
      </c>
      <c r="K21" s="30"/>
      <c r="L21" s="43">
        <f t="shared" si="26"/>
        <v>0</v>
      </c>
      <c r="M21" s="30">
        <f t="shared" si="27"/>
        <v>0</v>
      </c>
      <c r="N21" s="25">
        <f>M21/F21</f>
        <v>0</v>
      </c>
      <c r="O21" s="30">
        <f>F21-M21</f>
        <v>55.58</v>
      </c>
      <c r="P21" s="36">
        <f>O21*H21</f>
        <v>1462.3098</v>
      </c>
      <c r="Q21" s="30"/>
      <c r="R21" s="43">
        <f>Q21*H21</f>
        <v>0</v>
      </c>
      <c r="S21" s="30">
        <f t="shared" si="20"/>
        <v>0</v>
      </c>
      <c r="T21" s="47">
        <f t="shared" si="21"/>
        <v>0</v>
      </c>
      <c r="U21" s="30">
        <f t="shared" si="6"/>
        <v>55.58</v>
      </c>
      <c r="V21" s="36">
        <f>U21*H21</f>
        <v>1462.3098</v>
      </c>
      <c r="W21" s="52"/>
      <c r="X21" s="43">
        <f>W21*H21</f>
        <v>0</v>
      </c>
      <c r="Y21" s="30"/>
      <c r="Z21" s="43"/>
      <c r="AA21" s="30">
        <f t="shared" si="22"/>
        <v>0</v>
      </c>
      <c r="AB21" s="47">
        <f t="shared" si="23"/>
        <v>0</v>
      </c>
      <c r="AC21" s="30">
        <f t="shared" si="11"/>
        <v>55.58</v>
      </c>
      <c r="AD21" s="36">
        <f>AC21*H21</f>
        <v>1462.3098</v>
      </c>
      <c r="AE21" s="52"/>
      <c r="AF21" s="43">
        <f t="shared" si="24"/>
        <v>0</v>
      </c>
      <c r="AG21" s="30"/>
      <c r="AH21" s="43"/>
      <c r="AI21" s="30">
        <f t="shared" si="25"/>
        <v>0</v>
      </c>
      <c r="AJ21" s="47">
        <f t="shared" si="15"/>
        <v>0</v>
      </c>
      <c r="AK21" s="30">
        <f t="shared" si="16"/>
        <v>55.58</v>
      </c>
      <c r="AL21" s="36">
        <f>AK21*H21</f>
        <v>1462.3098</v>
      </c>
    </row>
    <row r="22" spans="1:38" ht="14.25" customHeight="1" x14ac:dyDescent="0.2">
      <c r="A22" s="91" t="s">
        <v>55</v>
      </c>
      <c r="B22" s="8"/>
      <c r="C22" s="8"/>
      <c r="D22" s="8" t="s">
        <v>56</v>
      </c>
      <c r="E22" s="8"/>
      <c r="F22" s="9"/>
      <c r="G22" s="8"/>
      <c r="H22" s="8"/>
      <c r="I22" s="10">
        <v>110557.96</v>
      </c>
      <c r="J22" s="27">
        <v>7.8913604568165596E-2</v>
      </c>
      <c r="K22" s="32"/>
      <c r="L22" s="44"/>
      <c r="M22" s="22"/>
      <c r="N22" s="22"/>
      <c r="O22" s="32"/>
      <c r="P22" s="37"/>
      <c r="Q22" s="32"/>
      <c r="R22" s="44"/>
      <c r="S22" s="32"/>
      <c r="T22" s="48"/>
      <c r="U22" s="32"/>
      <c r="V22" s="37"/>
      <c r="W22" s="53"/>
      <c r="X22" s="44"/>
      <c r="Y22" s="32"/>
      <c r="Z22" s="44"/>
      <c r="AA22" s="32"/>
      <c r="AB22" s="48"/>
      <c r="AC22" s="32"/>
      <c r="AD22" s="37"/>
      <c r="AE22" s="53"/>
      <c r="AF22" s="44"/>
      <c r="AG22" s="32"/>
      <c r="AH22" s="44"/>
      <c r="AI22" s="32"/>
      <c r="AJ22" s="48"/>
      <c r="AK22" s="32"/>
      <c r="AL22" s="37"/>
    </row>
    <row r="23" spans="1:38" ht="14.25" customHeight="1" x14ac:dyDescent="0.2">
      <c r="A23" s="91" t="s">
        <v>57</v>
      </c>
      <c r="B23" s="8"/>
      <c r="C23" s="8"/>
      <c r="D23" s="8" t="s">
        <v>58</v>
      </c>
      <c r="E23" s="8"/>
      <c r="F23" s="9"/>
      <c r="G23" s="8"/>
      <c r="H23" s="8"/>
      <c r="I23" s="10">
        <v>40612.69</v>
      </c>
      <c r="J23" s="27">
        <v>2.8988358315488936E-2</v>
      </c>
      <c r="K23" s="31"/>
      <c r="L23" s="42"/>
      <c r="M23" s="24"/>
      <c r="N23" s="23"/>
      <c r="O23" s="33"/>
      <c r="P23" s="35">
        <f>SUM(P24:P31)</f>
        <v>40612.732800000005</v>
      </c>
      <c r="Q23" s="31"/>
      <c r="R23" s="42"/>
      <c r="S23" s="41"/>
      <c r="T23" s="46"/>
      <c r="U23" s="33"/>
      <c r="V23" s="35">
        <f>SUM(V24:V31)</f>
        <v>12783.28354</v>
      </c>
      <c r="W23" s="31"/>
      <c r="X23" s="42"/>
      <c r="Y23" s="31"/>
      <c r="Z23" s="42"/>
      <c r="AA23" s="41"/>
      <c r="AB23" s="46"/>
      <c r="AC23" s="33"/>
      <c r="AD23" s="35">
        <f>SUM(AD24:AD31)</f>
        <v>12783.28354</v>
      </c>
      <c r="AE23" s="31"/>
      <c r="AF23" s="42"/>
      <c r="AG23" s="31"/>
      <c r="AH23" s="42"/>
      <c r="AI23" s="41"/>
      <c r="AJ23" s="46"/>
      <c r="AK23" s="33"/>
      <c r="AL23" s="35">
        <f>SUM(AL24:AL31)</f>
        <v>12783.28354</v>
      </c>
    </row>
    <row r="24" spans="1:38" ht="14.25" customHeight="1" x14ac:dyDescent="0.2">
      <c r="A24" s="92" t="s">
        <v>627</v>
      </c>
      <c r="B24" s="12" t="s">
        <v>59</v>
      </c>
      <c r="C24" s="11" t="s">
        <v>26</v>
      </c>
      <c r="D24" s="11" t="s">
        <v>60</v>
      </c>
      <c r="E24" s="13" t="s">
        <v>24</v>
      </c>
      <c r="F24" s="12">
        <v>61.88</v>
      </c>
      <c r="G24" s="14">
        <v>22.37</v>
      </c>
      <c r="H24" s="14">
        <v>27.39</v>
      </c>
      <c r="I24" s="14">
        <v>1694.89</v>
      </c>
      <c r="J24" s="28">
        <v>1.2097715917201999E-3</v>
      </c>
      <c r="K24" s="30"/>
      <c r="L24" s="43">
        <f t="shared" ref="L24:L31" si="28">K24*H24</f>
        <v>0</v>
      </c>
      <c r="M24" s="30">
        <f>K24</f>
        <v>0</v>
      </c>
      <c r="N24" s="25">
        <f t="shared" ref="N24:N31" si="29">M24/F24</f>
        <v>0</v>
      </c>
      <c r="O24" s="30">
        <f t="shared" ref="O24:O31" si="30">F24-M24</f>
        <v>61.88</v>
      </c>
      <c r="P24" s="36">
        <f t="shared" ref="P24:P31" si="31">O24*H24</f>
        <v>1694.8932000000002</v>
      </c>
      <c r="Q24" s="97">
        <f>'MEMORIA DE CALCULO'!H114</f>
        <v>26.434000000000005</v>
      </c>
      <c r="R24" s="43">
        <f t="shared" ref="R24:R31" si="32">Q24*H24</f>
        <v>724.02726000000018</v>
      </c>
      <c r="S24" s="30">
        <f t="shared" ref="S24:S31" si="33">M24+Q24</f>
        <v>26.434000000000005</v>
      </c>
      <c r="T24" s="47">
        <f t="shared" ref="T24:T31" si="34">S24/$F$8</f>
        <v>0.15019318181818184</v>
      </c>
      <c r="U24" s="30">
        <f t="shared" ref="U24:U31" si="35">F24-S24</f>
        <v>35.445999999999998</v>
      </c>
      <c r="V24" s="36">
        <f t="shared" ref="V24:V31" si="36">U24*H24</f>
        <v>970.86593999999991</v>
      </c>
      <c r="W24" s="52"/>
      <c r="X24" s="43">
        <f t="shared" ref="X24:X31" si="37">W24*H24</f>
        <v>0</v>
      </c>
      <c r="Y24" s="30"/>
      <c r="Z24" s="43"/>
      <c r="AA24" s="30">
        <f t="shared" ref="AA24:AA31" si="38">S24+Y24</f>
        <v>26.434000000000005</v>
      </c>
      <c r="AB24" s="47">
        <f t="shared" ref="AB24:AB31" si="39">AA24/$F$8</f>
        <v>0.15019318181818184</v>
      </c>
      <c r="AC24" s="30">
        <f t="shared" ref="AC24:AC31" si="40">F24-AA24</f>
        <v>35.445999999999998</v>
      </c>
      <c r="AD24" s="36">
        <f t="shared" ref="AD24:AD31" si="41">AC24*H24</f>
        <v>970.86593999999991</v>
      </c>
      <c r="AE24" s="52"/>
      <c r="AF24" s="43">
        <f t="shared" ref="AF24:AF31" si="42">AE24*P24</f>
        <v>0</v>
      </c>
      <c r="AG24" s="30"/>
      <c r="AH24" s="43"/>
      <c r="AI24" s="30">
        <f t="shared" ref="AI24:AI31" si="43">AA24+AG24</f>
        <v>26.434000000000005</v>
      </c>
      <c r="AJ24" s="47">
        <f t="shared" ref="AJ24:AJ31" si="44">AI24/$F$8</f>
        <v>0.15019318181818184</v>
      </c>
      <c r="AK24" s="30">
        <f t="shared" ref="AK24:AK31" si="45">F24-AI24</f>
        <v>35.445999999999998</v>
      </c>
      <c r="AL24" s="36">
        <f t="shared" ref="AL24:AL31" si="46">AK24*H24</f>
        <v>970.86593999999991</v>
      </c>
    </row>
    <row r="25" spans="1:38" ht="14.25" customHeight="1" x14ac:dyDescent="0.2">
      <c r="A25" s="92" t="s">
        <v>630</v>
      </c>
      <c r="B25" s="12" t="s">
        <v>61</v>
      </c>
      <c r="C25" s="11" t="s">
        <v>26</v>
      </c>
      <c r="D25" s="11" t="s">
        <v>62</v>
      </c>
      <c r="E25" s="13" t="s">
        <v>24</v>
      </c>
      <c r="F25" s="12">
        <v>165.15</v>
      </c>
      <c r="G25" s="14">
        <v>104.74</v>
      </c>
      <c r="H25" s="14">
        <v>128.27000000000001</v>
      </c>
      <c r="I25" s="14">
        <v>21183.79</v>
      </c>
      <c r="J25" s="28">
        <v>1.5120478229835832E-2</v>
      </c>
      <c r="K25" s="30"/>
      <c r="L25" s="43">
        <f t="shared" si="28"/>
        <v>0</v>
      </c>
      <c r="M25" s="30">
        <f>K25</f>
        <v>0</v>
      </c>
      <c r="N25" s="25">
        <f t="shared" si="29"/>
        <v>0</v>
      </c>
      <c r="O25" s="30">
        <f t="shared" si="30"/>
        <v>165.15</v>
      </c>
      <c r="P25" s="36">
        <f t="shared" si="31"/>
        <v>21183.790500000003</v>
      </c>
      <c r="Q25" s="97">
        <f>'MEMORIA DE CALCULO'!H123</f>
        <v>112.3</v>
      </c>
      <c r="R25" s="43">
        <f t="shared" si="32"/>
        <v>14404.721000000001</v>
      </c>
      <c r="S25" s="30">
        <f t="shared" si="33"/>
        <v>112.3</v>
      </c>
      <c r="T25" s="47">
        <f t="shared" si="34"/>
        <v>0.63806818181818181</v>
      </c>
      <c r="U25" s="30">
        <f t="shared" si="35"/>
        <v>52.850000000000009</v>
      </c>
      <c r="V25" s="36">
        <f t="shared" si="36"/>
        <v>6779.0695000000014</v>
      </c>
      <c r="W25" s="52"/>
      <c r="X25" s="43">
        <f t="shared" si="37"/>
        <v>0</v>
      </c>
      <c r="Y25" s="30"/>
      <c r="Z25" s="43"/>
      <c r="AA25" s="30">
        <f t="shared" si="38"/>
        <v>112.3</v>
      </c>
      <c r="AB25" s="47">
        <f t="shared" si="39"/>
        <v>0.63806818181818181</v>
      </c>
      <c r="AC25" s="30">
        <f t="shared" si="40"/>
        <v>52.850000000000009</v>
      </c>
      <c r="AD25" s="36">
        <f t="shared" si="41"/>
        <v>6779.0695000000014</v>
      </c>
      <c r="AE25" s="52"/>
      <c r="AF25" s="43">
        <f t="shared" si="42"/>
        <v>0</v>
      </c>
      <c r="AG25" s="30"/>
      <c r="AH25" s="43"/>
      <c r="AI25" s="30">
        <f t="shared" si="43"/>
        <v>112.3</v>
      </c>
      <c r="AJ25" s="47">
        <f t="shared" si="44"/>
        <v>0.63806818181818181</v>
      </c>
      <c r="AK25" s="30">
        <f t="shared" si="45"/>
        <v>52.850000000000009</v>
      </c>
      <c r="AL25" s="36">
        <f t="shared" si="46"/>
        <v>6779.0695000000014</v>
      </c>
    </row>
    <row r="26" spans="1:38" ht="39" customHeight="1" x14ac:dyDescent="0.2">
      <c r="A26" s="92" t="s">
        <v>640</v>
      </c>
      <c r="B26" s="12" t="s">
        <v>63</v>
      </c>
      <c r="C26" s="11" t="s">
        <v>26</v>
      </c>
      <c r="D26" s="11" t="s">
        <v>64</v>
      </c>
      <c r="E26" s="13" t="s">
        <v>65</v>
      </c>
      <c r="F26" s="64">
        <v>6.55</v>
      </c>
      <c r="G26" s="14">
        <v>11.54</v>
      </c>
      <c r="H26" s="14">
        <v>14.13</v>
      </c>
      <c r="I26" s="14">
        <v>92.55</v>
      </c>
      <c r="J26" s="28">
        <v>6.6059957173447543E-5</v>
      </c>
      <c r="K26" s="30"/>
      <c r="L26" s="43">
        <f t="shared" si="28"/>
        <v>0</v>
      </c>
      <c r="M26" s="30">
        <f t="shared" ref="M26:M31" si="47">K26</f>
        <v>0</v>
      </c>
      <c r="N26" s="25">
        <f t="shared" si="29"/>
        <v>0</v>
      </c>
      <c r="O26" s="30">
        <f t="shared" si="30"/>
        <v>6.55</v>
      </c>
      <c r="P26" s="36">
        <f t="shared" si="31"/>
        <v>92.551500000000004</v>
      </c>
      <c r="Q26" s="30"/>
      <c r="R26" s="43">
        <f t="shared" si="32"/>
        <v>0</v>
      </c>
      <c r="S26" s="30">
        <f t="shared" si="33"/>
        <v>0</v>
      </c>
      <c r="T26" s="47">
        <f t="shared" si="34"/>
        <v>0</v>
      </c>
      <c r="U26" s="30">
        <f t="shared" si="35"/>
        <v>6.55</v>
      </c>
      <c r="V26" s="36">
        <f t="shared" si="36"/>
        <v>92.551500000000004</v>
      </c>
      <c r="W26" s="52"/>
      <c r="X26" s="43">
        <f t="shared" si="37"/>
        <v>0</v>
      </c>
      <c r="Y26" s="30"/>
      <c r="Z26" s="43"/>
      <c r="AA26" s="30">
        <f t="shared" si="38"/>
        <v>0</v>
      </c>
      <c r="AB26" s="47">
        <f t="shared" si="39"/>
        <v>0</v>
      </c>
      <c r="AC26" s="30">
        <f t="shared" si="40"/>
        <v>6.55</v>
      </c>
      <c r="AD26" s="36">
        <f t="shared" si="41"/>
        <v>92.551500000000004</v>
      </c>
      <c r="AE26" s="52"/>
      <c r="AF26" s="43">
        <f t="shared" si="42"/>
        <v>0</v>
      </c>
      <c r="AG26" s="30"/>
      <c r="AH26" s="43"/>
      <c r="AI26" s="30">
        <f t="shared" si="43"/>
        <v>0</v>
      </c>
      <c r="AJ26" s="47">
        <f t="shared" si="44"/>
        <v>0</v>
      </c>
      <c r="AK26" s="30">
        <f t="shared" si="45"/>
        <v>6.55</v>
      </c>
      <c r="AL26" s="36">
        <f t="shared" si="46"/>
        <v>92.551500000000004</v>
      </c>
    </row>
    <row r="27" spans="1:38" ht="39" customHeight="1" x14ac:dyDescent="0.2">
      <c r="A27" s="92" t="s">
        <v>641</v>
      </c>
      <c r="B27" s="12" t="s">
        <v>66</v>
      </c>
      <c r="C27" s="11" t="s">
        <v>26</v>
      </c>
      <c r="D27" s="11" t="s">
        <v>67</v>
      </c>
      <c r="E27" s="13" t="s">
        <v>65</v>
      </c>
      <c r="F27" s="64">
        <v>32.450000000000003</v>
      </c>
      <c r="G27" s="14">
        <v>10.65</v>
      </c>
      <c r="H27" s="14">
        <v>13.04</v>
      </c>
      <c r="I27" s="14">
        <v>423.14</v>
      </c>
      <c r="J27" s="28">
        <v>3.0202712348322626E-4</v>
      </c>
      <c r="K27" s="30"/>
      <c r="L27" s="43">
        <f t="shared" si="28"/>
        <v>0</v>
      </c>
      <c r="M27" s="30">
        <f t="shared" si="47"/>
        <v>0</v>
      </c>
      <c r="N27" s="25">
        <f t="shared" si="29"/>
        <v>0</v>
      </c>
      <c r="O27" s="30">
        <f t="shared" si="30"/>
        <v>32.450000000000003</v>
      </c>
      <c r="P27" s="36">
        <f t="shared" si="31"/>
        <v>423.14800000000002</v>
      </c>
      <c r="Q27" s="30"/>
      <c r="R27" s="43">
        <f t="shared" si="32"/>
        <v>0</v>
      </c>
      <c r="S27" s="30">
        <f t="shared" si="33"/>
        <v>0</v>
      </c>
      <c r="T27" s="47">
        <f t="shared" si="34"/>
        <v>0</v>
      </c>
      <c r="U27" s="30">
        <f t="shared" si="35"/>
        <v>32.450000000000003</v>
      </c>
      <c r="V27" s="36">
        <f t="shared" si="36"/>
        <v>423.14800000000002</v>
      </c>
      <c r="W27" s="52"/>
      <c r="X27" s="43">
        <f t="shared" si="37"/>
        <v>0</v>
      </c>
      <c r="Y27" s="30"/>
      <c r="Z27" s="43"/>
      <c r="AA27" s="30">
        <f t="shared" si="38"/>
        <v>0</v>
      </c>
      <c r="AB27" s="47">
        <f t="shared" si="39"/>
        <v>0</v>
      </c>
      <c r="AC27" s="30">
        <f t="shared" si="40"/>
        <v>32.450000000000003</v>
      </c>
      <c r="AD27" s="36">
        <f t="shared" si="41"/>
        <v>423.14800000000002</v>
      </c>
      <c r="AE27" s="52"/>
      <c r="AF27" s="43">
        <f t="shared" si="42"/>
        <v>0</v>
      </c>
      <c r="AG27" s="30"/>
      <c r="AH27" s="43"/>
      <c r="AI27" s="30">
        <f t="shared" si="43"/>
        <v>0</v>
      </c>
      <c r="AJ27" s="47">
        <f t="shared" si="44"/>
        <v>0</v>
      </c>
      <c r="AK27" s="30">
        <f t="shared" si="45"/>
        <v>32.450000000000003</v>
      </c>
      <c r="AL27" s="36">
        <f t="shared" si="46"/>
        <v>423.14800000000002</v>
      </c>
    </row>
    <row r="28" spans="1:38" ht="39" customHeight="1" x14ac:dyDescent="0.2">
      <c r="A28" s="92" t="s">
        <v>632</v>
      </c>
      <c r="B28" s="12" t="s">
        <v>68</v>
      </c>
      <c r="C28" s="11" t="s">
        <v>26</v>
      </c>
      <c r="D28" s="11" t="s">
        <v>69</v>
      </c>
      <c r="E28" s="13" t="s">
        <v>65</v>
      </c>
      <c r="F28" s="62">
        <v>312.26</v>
      </c>
      <c r="G28" s="14">
        <v>9.39</v>
      </c>
      <c r="H28" s="14">
        <v>11.49</v>
      </c>
      <c r="I28" s="14">
        <v>3587.86</v>
      </c>
      <c r="J28" s="28">
        <v>2.5609279086366882E-3</v>
      </c>
      <c r="K28" s="30"/>
      <c r="L28" s="43">
        <f t="shared" si="28"/>
        <v>0</v>
      </c>
      <c r="M28" s="30">
        <f t="shared" si="47"/>
        <v>0</v>
      </c>
      <c r="N28" s="25">
        <f t="shared" si="29"/>
        <v>0</v>
      </c>
      <c r="O28" s="30">
        <f t="shared" si="30"/>
        <v>312.26</v>
      </c>
      <c r="P28" s="36">
        <f t="shared" si="31"/>
        <v>3587.8674000000001</v>
      </c>
      <c r="Q28" s="97">
        <f>'MEMORIA DE CALCULO'!H131</f>
        <v>312.26</v>
      </c>
      <c r="R28" s="43">
        <f t="shared" si="32"/>
        <v>3587.8674000000001</v>
      </c>
      <c r="S28" s="30">
        <f t="shared" si="33"/>
        <v>312.26</v>
      </c>
      <c r="T28" s="47">
        <f t="shared" si="34"/>
        <v>1.7742045454545454</v>
      </c>
      <c r="U28" s="30">
        <f t="shared" si="35"/>
        <v>0</v>
      </c>
      <c r="V28" s="36">
        <f t="shared" si="36"/>
        <v>0</v>
      </c>
      <c r="W28" s="52"/>
      <c r="X28" s="43">
        <f t="shared" si="37"/>
        <v>0</v>
      </c>
      <c r="Y28" s="30"/>
      <c r="Z28" s="43"/>
      <c r="AA28" s="30">
        <f t="shared" si="38"/>
        <v>312.26</v>
      </c>
      <c r="AB28" s="47">
        <f t="shared" si="39"/>
        <v>1.7742045454545454</v>
      </c>
      <c r="AC28" s="30">
        <f t="shared" si="40"/>
        <v>0</v>
      </c>
      <c r="AD28" s="36">
        <f t="shared" si="41"/>
        <v>0</v>
      </c>
      <c r="AE28" s="52"/>
      <c r="AF28" s="43">
        <f t="shared" si="42"/>
        <v>0</v>
      </c>
      <c r="AG28" s="30"/>
      <c r="AH28" s="43"/>
      <c r="AI28" s="30">
        <f t="shared" si="43"/>
        <v>312.26</v>
      </c>
      <c r="AJ28" s="47">
        <f t="shared" si="44"/>
        <v>1.7742045454545454</v>
      </c>
      <c r="AK28" s="30">
        <f t="shared" si="45"/>
        <v>0</v>
      </c>
      <c r="AL28" s="36">
        <f t="shared" si="46"/>
        <v>0</v>
      </c>
    </row>
    <row r="29" spans="1:38" ht="39" customHeight="1" x14ac:dyDescent="0.2">
      <c r="A29" s="92" t="s">
        <v>633</v>
      </c>
      <c r="B29" s="12" t="s">
        <v>70</v>
      </c>
      <c r="C29" s="11" t="s">
        <v>26</v>
      </c>
      <c r="D29" s="11" t="s">
        <v>71</v>
      </c>
      <c r="E29" s="13" t="s">
        <v>65</v>
      </c>
      <c r="F29" s="62">
        <v>32.64</v>
      </c>
      <c r="G29" s="14">
        <v>7.82</v>
      </c>
      <c r="H29" s="14">
        <v>9.57</v>
      </c>
      <c r="I29" s="14">
        <v>312.36</v>
      </c>
      <c r="J29" s="28">
        <v>2.2295503211991434E-4</v>
      </c>
      <c r="K29" s="30"/>
      <c r="L29" s="43">
        <f t="shared" si="28"/>
        <v>0</v>
      </c>
      <c r="M29" s="30">
        <f t="shared" si="47"/>
        <v>0</v>
      </c>
      <c r="N29" s="25">
        <f t="shared" si="29"/>
        <v>0</v>
      </c>
      <c r="O29" s="30">
        <f t="shared" si="30"/>
        <v>32.64</v>
      </c>
      <c r="P29" s="36">
        <f t="shared" si="31"/>
        <v>312.3648</v>
      </c>
      <c r="Q29" s="30"/>
      <c r="R29" s="43">
        <f t="shared" si="32"/>
        <v>0</v>
      </c>
      <c r="S29" s="30">
        <f t="shared" si="33"/>
        <v>0</v>
      </c>
      <c r="T29" s="47">
        <f t="shared" si="34"/>
        <v>0</v>
      </c>
      <c r="U29" s="30">
        <f t="shared" si="35"/>
        <v>32.64</v>
      </c>
      <c r="V29" s="36">
        <f t="shared" si="36"/>
        <v>312.3648</v>
      </c>
      <c r="W29" s="52"/>
      <c r="X29" s="43">
        <f t="shared" si="37"/>
        <v>0</v>
      </c>
      <c r="Y29" s="30"/>
      <c r="Z29" s="43"/>
      <c r="AA29" s="30">
        <f t="shared" si="38"/>
        <v>0</v>
      </c>
      <c r="AB29" s="47">
        <f t="shared" si="39"/>
        <v>0</v>
      </c>
      <c r="AC29" s="30">
        <f t="shared" si="40"/>
        <v>32.64</v>
      </c>
      <c r="AD29" s="36">
        <f t="shared" si="41"/>
        <v>312.3648</v>
      </c>
      <c r="AE29" s="52"/>
      <c r="AF29" s="43">
        <f t="shared" si="42"/>
        <v>0</v>
      </c>
      <c r="AG29" s="30"/>
      <c r="AH29" s="43"/>
      <c r="AI29" s="30">
        <f t="shared" si="43"/>
        <v>0</v>
      </c>
      <c r="AJ29" s="47">
        <f t="shared" si="44"/>
        <v>0</v>
      </c>
      <c r="AK29" s="30">
        <f t="shared" si="45"/>
        <v>32.64</v>
      </c>
      <c r="AL29" s="36">
        <f t="shared" si="46"/>
        <v>312.3648</v>
      </c>
    </row>
    <row r="30" spans="1:38" ht="39" customHeight="1" x14ac:dyDescent="0.2">
      <c r="A30" s="92" t="s">
        <v>634</v>
      </c>
      <c r="B30" s="12" t="s">
        <v>72</v>
      </c>
      <c r="C30" s="11" t="s">
        <v>26</v>
      </c>
      <c r="D30" s="11" t="s">
        <v>73</v>
      </c>
      <c r="E30" s="13" t="s">
        <v>65</v>
      </c>
      <c r="F30" s="63">
        <v>307.55</v>
      </c>
      <c r="G30" s="14">
        <v>12.4</v>
      </c>
      <c r="H30" s="14">
        <v>15.18</v>
      </c>
      <c r="I30" s="14">
        <v>4668.6000000000004</v>
      </c>
      <c r="J30" s="28">
        <v>3.3323340471092078E-3</v>
      </c>
      <c r="K30" s="30"/>
      <c r="L30" s="43">
        <f t="shared" si="28"/>
        <v>0</v>
      </c>
      <c r="M30" s="30">
        <f t="shared" si="47"/>
        <v>0</v>
      </c>
      <c r="N30" s="25">
        <f t="shared" si="29"/>
        <v>0</v>
      </c>
      <c r="O30" s="30">
        <f t="shared" si="30"/>
        <v>307.55</v>
      </c>
      <c r="P30" s="36">
        <f t="shared" si="31"/>
        <v>4668.6090000000004</v>
      </c>
      <c r="Q30" s="97">
        <f>'MEMORIA DE CALCULO'!H142</f>
        <v>118.89</v>
      </c>
      <c r="R30" s="43">
        <f t="shared" si="32"/>
        <v>1804.7501999999999</v>
      </c>
      <c r="S30" s="30">
        <f t="shared" si="33"/>
        <v>118.89</v>
      </c>
      <c r="T30" s="47">
        <f t="shared" si="34"/>
        <v>0.67551136363636366</v>
      </c>
      <c r="U30" s="30">
        <f t="shared" si="35"/>
        <v>188.66000000000003</v>
      </c>
      <c r="V30" s="36">
        <f t="shared" si="36"/>
        <v>2863.8588000000004</v>
      </c>
      <c r="W30" s="52"/>
      <c r="X30" s="43">
        <f t="shared" si="37"/>
        <v>0</v>
      </c>
      <c r="Y30" s="30"/>
      <c r="Z30" s="43"/>
      <c r="AA30" s="30">
        <f t="shared" si="38"/>
        <v>118.89</v>
      </c>
      <c r="AB30" s="47">
        <f t="shared" si="39"/>
        <v>0.67551136363636366</v>
      </c>
      <c r="AC30" s="30">
        <f t="shared" si="40"/>
        <v>188.66000000000003</v>
      </c>
      <c r="AD30" s="36">
        <f t="shared" si="41"/>
        <v>2863.8588000000004</v>
      </c>
      <c r="AE30" s="52"/>
      <c r="AF30" s="43">
        <f t="shared" si="42"/>
        <v>0</v>
      </c>
      <c r="AG30" s="30"/>
      <c r="AH30" s="43"/>
      <c r="AI30" s="30">
        <f t="shared" si="43"/>
        <v>118.89</v>
      </c>
      <c r="AJ30" s="47">
        <f t="shared" si="44"/>
        <v>0.67551136363636366</v>
      </c>
      <c r="AK30" s="30">
        <f t="shared" si="45"/>
        <v>188.66000000000003</v>
      </c>
      <c r="AL30" s="36">
        <f t="shared" si="46"/>
        <v>2863.8588000000004</v>
      </c>
    </row>
    <row r="31" spans="1:38" ht="14.25" customHeight="1" x14ac:dyDescent="0.2">
      <c r="A31" s="92" t="s">
        <v>635</v>
      </c>
      <c r="B31" s="12" t="s">
        <v>74</v>
      </c>
      <c r="C31" s="11" t="s">
        <v>26</v>
      </c>
      <c r="D31" s="11" t="s">
        <v>75</v>
      </c>
      <c r="E31" s="13" t="s">
        <v>50</v>
      </c>
      <c r="F31" s="62">
        <v>16.12</v>
      </c>
      <c r="G31" s="14">
        <v>438.13</v>
      </c>
      <c r="H31" s="14">
        <v>536.57000000000005</v>
      </c>
      <c r="I31" s="14">
        <v>8649.5</v>
      </c>
      <c r="J31" s="28">
        <v>6.173804425410421E-3</v>
      </c>
      <c r="K31" s="30"/>
      <c r="L31" s="43">
        <f t="shared" si="28"/>
        <v>0</v>
      </c>
      <c r="M31" s="30">
        <f t="shared" si="47"/>
        <v>0</v>
      </c>
      <c r="N31" s="25">
        <f t="shared" si="29"/>
        <v>0</v>
      </c>
      <c r="O31" s="30">
        <f t="shared" si="30"/>
        <v>16.12</v>
      </c>
      <c r="P31" s="36">
        <f t="shared" si="31"/>
        <v>8649.5084000000006</v>
      </c>
      <c r="Q31" s="97">
        <f>'MEMORIA DE CALCULO'!H151</f>
        <v>13.62</v>
      </c>
      <c r="R31" s="43">
        <f t="shared" si="32"/>
        <v>7308.0834000000004</v>
      </c>
      <c r="S31" s="30">
        <f t="shared" si="33"/>
        <v>13.62</v>
      </c>
      <c r="T31" s="47">
        <f t="shared" si="34"/>
        <v>7.7386363636363628E-2</v>
      </c>
      <c r="U31" s="30">
        <f t="shared" si="35"/>
        <v>2.5000000000000018</v>
      </c>
      <c r="V31" s="36">
        <f t="shared" si="36"/>
        <v>1341.4250000000011</v>
      </c>
      <c r="W31" s="52"/>
      <c r="X31" s="43">
        <f t="shared" si="37"/>
        <v>0</v>
      </c>
      <c r="Y31" s="30"/>
      <c r="Z31" s="43"/>
      <c r="AA31" s="30">
        <f t="shared" si="38"/>
        <v>13.62</v>
      </c>
      <c r="AB31" s="47">
        <f t="shared" si="39"/>
        <v>7.7386363636363628E-2</v>
      </c>
      <c r="AC31" s="30">
        <f t="shared" si="40"/>
        <v>2.5000000000000018</v>
      </c>
      <c r="AD31" s="36">
        <f t="shared" si="41"/>
        <v>1341.4250000000011</v>
      </c>
      <c r="AE31" s="52"/>
      <c r="AF31" s="43">
        <f t="shared" si="42"/>
        <v>0</v>
      </c>
      <c r="AG31" s="30"/>
      <c r="AH31" s="43"/>
      <c r="AI31" s="30">
        <f t="shared" si="43"/>
        <v>13.62</v>
      </c>
      <c r="AJ31" s="47">
        <f t="shared" si="44"/>
        <v>7.7386363636363628E-2</v>
      </c>
      <c r="AK31" s="30">
        <f t="shared" si="45"/>
        <v>2.5000000000000018</v>
      </c>
      <c r="AL31" s="36">
        <f t="shared" si="46"/>
        <v>1341.4250000000011</v>
      </c>
    </row>
    <row r="32" spans="1:38" ht="24" customHeight="1" x14ac:dyDescent="0.2">
      <c r="A32" s="91" t="s">
        <v>76</v>
      </c>
      <c r="B32" s="8"/>
      <c r="C32" s="8"/>
      <c r="D32" s="8" t="s">
        <v>77</v>
      </c>
      <c r="E32" s="8"/>
      <c r="F32" s="9"/>
      <c r="G32" s="8"/>
      <c r="H32" s="8"/>
      <c r="I32" s="10">
        <v>62144.6</v>
      </c>
      <c r="J32" s="27">
        <v>4.4357316202712348E-2</v>
      </c>
      <c r="K32" s="31"/>
      <c r="L32" s="42"/>
      <c r="M32" s="24"/>
      <c r="N32" s="23"/>
      <c r="O32" s="33"/>
      <c r="P32" s="35">
        <f>SUM(P33:P38)</f>
        <v>62144.625300000007</v>
      </c>
      <c r="Q32" s="31"/>
      <c r="R32" s="42"/>
      <c r="S32" s="41"/>
      <c r="T32" s="46"/>
      <c r="U32" s="33"/>
      <c r="V32" s="35">
        <f>SUM(V33:V38)</f>
        <v>44066.259900000005</v>
      </c>
      <c r="W32" s="31"/>
      <c r="X32" s="42"/>
      <c r="Y32" s="31"/>
      <c r="Z32" s="42"/>
      <c r="AA32" s="41"/>
      <c r="AB32" s="46"/>
      <c r="AC32" s="33"/>
      <c r="AD32" s="35">
        <f>SUM(AD33:AD38)</f>
        <v>44066.259900000005</v>
      </c>
      <c r="AE32" s="31"/>
      <c r="AF32" s="42"/>
      <c r="AG32" s="31"/>
      <c r="AH32" s="42"/>
      <c r="AI32" s="41"/>
      <c r="AJ32" s="46"/>
      <c r="AK32" s="33"/>
      <c r="AL32" s="35">
        <f>SUM(AL33:AL38)</f>
        <v>44066.259900000005</v>
      </c>
    </row>
    <row r="33" spans="1:38" ht="39" customHeight="1" x14ac:dyDescent="0.2">
      <c r="A33" s="92" t="s">
        <v>637</v>
      </c>
      <c r="B33" s="12" t="s">
        <v>78</v>
      </c>
      <c r="C33" s="11" t="s">
        <v>26</v>
      </c>
      <c r="D33" s="11" t="s">
        <v>79</v>
      </c>
      <c r="E33" s="13" t="s">
        <v>24</v>
      </c>
      <c r="F33" s="12">
        <v>463.48</v>
      </c>
      <c r="G33" s="14">
        <v>52.7</v>
      </c>
      <c r="H33" s="14">
        <v>64.540000000000006</v>
      </c>
      <c r="I33" s="14">
        <v>29912.99</v>
      </c>
      <c r="J33" s="28">
        <v>2.1351170592433976E-2</v>
      </c>
      <c r="K33" s="30"/>
      <c r="L33" s="43">
        <f t="shared" ref="L33:L38" si="48">K33*H33</f>
        <v>0</v>
      </c>
      <c r="M33" s="30">
        <f>K33</f>
        <v>0</v>
      </c>
      <c r="N33" s="25">
        <f t="shared" ref="N33:N38" si="49">M33/F33</f>
        <v>0</v>
      </c>
      <c r="O33" s="30">
        <f t="shared" ref="O33:O38" si="50">F33-M33</f>
        <v>463.48</v>
      </c>
      <c r="P33" s="36">
        <f t="shared" ref="P33:P38" si="51">O33*H33</f>
        <v>29912.999200000006</v>
      </c>
      <c r="Q33" s="97">
        <f>'MEMORIA DE CALCULO'!H160</f>
        <v>57.64</v>
      </c>
      <c r="R33" s="43">
        <f t="shared" ref="R33:R38" si="52">Q33*H33</f>
        <v>3720.0856000000003</v>
      </c>
      <c r="S33" s="30">
        <f t="shared" ref="S33:S38" si="53">M33+Q33</f>
        <v>57.64</v>
      </c>
      <c r="T33" s="47">
        <f t="shared" ref="T33:T38" si="54">S33/$F$8</f>
        <v>0.32750000000000001</v>
      </c>
      <c r="U33" s="30">
        <f t="shared" ref="U33:U38" si="55">F33-S33</f>
        <v>405.84000000000003</v>
      </c>
      <c r="V33" s="36">
        <f t="shared" ref="V33:V38" si="56">U33*H33</f>
        <v>26192.913600000003</v>
      </c>
      <c r="W33" s="52"/>
      <c r="X33" s="43">
        <f t="shared" ref="X33:X38" si="57">W33*H33</f>
        <v>0</v>
      </c>
      <c r="Y33" s="30"/>
      <c r="Z33" s="43"/>
      <c r="AA33" s="30">
        <f t="shared" ref="AA33:AA38" si="58">S33+Y33</f>
        <v>57.64</v>
      </c>
      <c r="AB33" s="47">
        <f t="shared" ref="AB33:AB38" si="59">AA33/$F$8</f>
        <v>0.32750000000000001</v>
      </c>
      <c r="AC33" s="30">
        <f t="shared" ref="AC33:AC38" si="60">F33-AA33</f>
        <v>405.84000000000003</v>
      </c>
      <c r="AD33" s="36">
        <f t="shared" ref="AD33:AD38" si="61">AC33*H33</f>
        <v>26192.913600000003</v>
      </c>
      <c r="AE33" s="52"/>
      <c r="AF33" s="43">
        <f t="shared" ref="AF33:AF38" si="62">AE33*P33</f>
        <v>0</v>
      </c>
      <c r="AG33" s="30"/>
      <c r="AH33" s="43"/>
      <c r="AI33" s="30">
        <f t="shared" ref="AI33:AI38" si="63">AA33+AG33</f>
        <v>57.64</v>
      </c>
      <c r="AJ33" s="47">
        <f t="shared" ref="AJ33:AJ43" si="64">AI33/$F$8</f>
        <v>0.32750000000000001</v>
      </c>
      <c r="AK33" s="30">
        <f t="shared" ref="AK33:AK38" si="65">F33-AI33</f>
        <v>405.84000000000003</v>
      </c>
      <c r="AL33" s="36">
        <f t="shared" ref="AL33:AL38" si="66">AK33*H33</f>
        <v>26192.913600000003</v>
      </c>
    </row>
    <row r="34" spans="1:38" ht="39" customHeight="1" x14ac:dyDescent="0.2">
      <c r="A34" s="92" t="s">
        <v>642</v>
      </c>
      <c r="B34" s="12" t="s">
        <v>63</v>
      </c>
      <c r="C34" s="11" t="s">
        <v>26</v>
      </c>
      <c r="D34" s="11" t="s">
        <v>64</v>
      </c>
      <c r="E34" s="13" t="s">
        <v>65</v>
      </c>
      <c r="F34" s="64">
        <v>0.73</v>
      </c>
      <c r="G34" s="14">
        <v>11.54</v>
      </c>
      <c r="H34" s="14">
        <v>14.13</v>
      </c>
      <c r="I34" s="14">
        <v>10.31</v>
      </c>
      <c r="J34" s="28">
        <v>7.359029264810849E-6</v>
      </c>
      <c r="K34" s="30"/>
      <c r="L34" s="43">
        <f t="shared" si="48"/>
        <v>0</v>
      </c>
      <c r="M34" s="30">
        <f>K34</f>
        <v>0</v>
      </c>
      <c r="N34" s="25">
        <f t="shared" si="49"/>
        <v>0</v>
      </c>
      <c r="O34" s="30">
        <f t="shared" si="50"/>
        <v>0.73</v>
      </c>
      <c r="P34" s="36">
        <f t="shared" si="51"/>
        <v>10.3149</v>
      </c>
      <c r="Q34" s="30"/>
      <c r="R34" s="43">
        <f t="shared" si="52"/>
        <v>0</v>
      </c>
      <c r="S34" s="30">
        <f t="shared" si="53"/>
        <v>0</v>
      </c>
      <c r="T34" s="47">
        <f t="shared" si="54"/>
        <v>0</v>
      </c>
      <c r="U34" s="30">
        <f t="shared" si="55"/>
        <v>0.73</v>
      </c>
      <c r="V34" s="36">
        <f t="shared" si="56"/>
        <v>10.3149</v>
      </c>
      <c r="W34" s="52"/>
      <c r="X34" s="43">
        <f t="shared" si="57"/>
        <v>0</v>
      </c>
      <c r="Y34" s="30"/>
      <c r="Z34" s="43"/>
      <c r="AA34" s="30">
        <f t="shared" si="58"/>
        <v>0</v>
      </c>
      <c r="AB34" s="47">
        <f t="shared" si="59"/>
        <v>0</v>
      </c>
      <c r="AC34" s="30">
        <f t="shared" si="60"/>
        <v>0.73</v>
      </c>
      <c r="AD34" s="36">
        <f t="shared" si="61"/>
        <v>10.3149</v>
      </c>
      <c r="AE34" s="52"/>
      <c r="AF34" s="43">
        <f t="shared" si="62"/>
        <v>0</v>
      </c>
      <c r="AG34" s="30"/>
      <c r="AH34" s="43"/>
      <c r="AI34" s="30">
        <f t="shared" si="63"/>
        <v>0</v>
      </c>
      <c r="AJ34" s="47">
        <f t="shared" si="64"/>
        <v>0</v>
      </c>
      <c r="AK34" s="30">
        <f t="shared" si="65"/>
        <v>0.73</v>
      </c>
      <c r="AL34" s="36">
        <f t="shared" si="66"/>
        <v>10.3149</v>
      </c>
    </row>
    <row r="35" spans="1:38" ht="39" customHeight="1" x14ac:dyDescent="0.2">
      <c r="A35" s="92" t="s">
        <v>643</v>
      </c>
      <c r="B35" s="12" t="s">
        <v>66</v>
      </c>
      <c r="C35" s="11" t="s">
        <v>26</v>
      </c>
      <c r="D35" s="11" t="s">
        <v>67</v>
      </c>
      <c r="E35" s="13" t="s">
        <v>65</v>
      </c>
      <c r="F35" s="63">
        <v>829.82</v>
      </c>
      <c r="G35" s="14">
        <v>10.65</v>
      </c>
      <c r="H35" s="14">
        <v>13.04</v>
      </c>
      <c r="I35" s="14">
        <v>10820.85</v>
      </c>
      <c r="J35" s="28">
        <v>7.7236616702355465E-3</v>
      </c>
      <c r="K35" s="30"/>
      <c r="L35" s="43">
        <f t="shared" si="48"/>
        <v>0</v>
      </c>
      <c r="M35" s="30">
        <f t="shared" ref="M35:M38" si="67">K35</f>
        <v>0</v>
      </c>
      <c r="N35" s="25">
        <f t="shared" si="49"/>
        <v>0</v>
      </c>
      <c r="O35" s="30">
        <f t="shared" si="50"/>
        <v>829.82</v>
      </c>
      <c r="P35" s="36">
        <f t="shared" si="51"/>
        <v>10820.852800000001</v>
      </c>
      <c r="Q35" s="97">
        <f>'MEMORIA DE CALCULO'!H168</f>
        <v>412.32</v>
      </c>
      <c r="R35" s="43">
        <f t="shared" si="52"/>
        <v>5376.6527999999998</v>
      </c>
      <c r="S35" s="30">
        <f t="shared" si="53"/>
        <v>412.32</v>
      </c>
      <c r="T35" s="47">
        <f t="shared" si="54"/>
        <v>2.3427272727272728</v>
      </c>
      <c r="U35" s="30">
        <f t="shared" si="55"/>
        <v>417.50000000000006</v>
      </c>
      <c r="V35" s="36">
        <f t="shared" si="56"/>
        <v>5444.2000000000007</v>
      </c>
      <c r="W35" s="52"/>
      <c r="X35" s="43">
        <f t="shared" si="57"/>
        <v>0</v>
      </c>
      <c r="Y35" s="30"/>
      <c r="Z35" s="43"/>
      <c r="AA35" s="30">
        <f t="shared" si="58"/>
        <v>412.32</v>
      </c>
      <c r="AB35" s="47">
        <f t="shared" si="59"/>
        <v>2.3427272727272728</v>
      </c>
      <c r="AC35" s="30">
        <f t="shared" si="60"/>
        <v>417.50000000000006</v>
      </c>
      <c r="AD35" s="36">
        <f t="shared" si="61"/>
        <v>5444.2000000000007</v>
      </c>
      <c r="AE35" s="52"/>
      <c r="AF35" s="43">
        <f t="shared" si="62"/>
        <v>0</v>
      </c>
      <c r="AG35" s="30"/>
      <c r="AH35" s="43"/>
      <c r="AI35" s="30">
        <f t="shared" si="63"/>
        <v>412.32</v>
      </c>
      <c r="AJ35" s="47">
        <f t="shared" si="64"/>
        <v>2.3427272727272728</v>
      </c>
      <c r="AK35" s="30">
        <f t="shared" si="65"/>
        <v>417.50000000000006</v>
      </c>
      <c r="AL35" s="36">
        <f t="shared" si="66"/>
        <v>5444.2000000000007</v>
      </c>
    </row>
    <row r="36" spans="1:38" ht="39" customHeight="1" x14ac:dyDescent="0.2">
      <c r="A36" s="92" t="s">
        <v>644</v>
      </c>
      <c r="B36" s="12" t="s">
        <v>68</v>
      </c>
      <c r="C36" s="11" t="s">
        <v>26</v>
      </c>
      <c r="D36" s="11" t="s">
        <v>69</v>
      </c>
      <c r="E36" s="13" t="s">
        <v>65</v>
      </c>
      <c r="F36" s="63">
        <v>100.82</v>
      </c>
      <c r="G36" s="14">
        <v>9.39</v>
      </c>
      <c r="H36" s="14">
        <v>11.49</v>
      </c>
      <c r="I36" s="14">
        <v>1158.42</v>
      </c>
      <c r="J36" s="28">
        <v>8.2685224839400425E-4</v>
      </c>
      <c r="K36" s="30"/>
      <c r="L36" s="43">
        <f t="shared" si="48"/>
        <v>0</v>
      </c>
      <c r="M36" s="30">
        <f t="shared" si="67"/>
        <v>0</v>
      </c>
      <c r="N36" s="25">
        <f t="shared" si="49"/>
        <v>0</v>
      </c>
      <c r="O36" s="30">
        <f t="shared" si="50"/>
        <v>100.82</v>
      </c>
      <c r="P36" s="36">
        <f t="shared" si="51"/>
        <v>1158.4217999999998</v>
      </c>
      <c r="Q36" s="30"/>
      <c r="R36" s="43">
        <f t="shared" si="52"/>
        <v>0</v>
      </c>
      <c r="S36" s="30">
        <f t="shared" si="53"/>
        <v>0</v>
      </c>
      <c r="T36" s="47">
        <f t="shared" si="54"/>
        <v>0</v>
      </c>
      <c r="U36" s="30">
        <f t="shared" si="55"/>
        <v>100.82</v>
      </c>
      <c r="V36" s="36">
        <f t="shared" si="56"/>
        <v>1158.4217999999998</v>
      </c>
      <c r="W36" s="52"/>
      <c r="X36" s="43">
        <f t="shared" si="57"/>
        <v>0</v>
      </c>
      <c r="Y36" s="30"/>
      <c r="Z36" s="43"/>
      <c r="AA36" s="30">
        <f t="shared" si="58"/>
        <v>0</v>
      </c>
      <c r="AB36" s="47">
        <f t="shared" si="59"/>
        <v>0</v>
      </c>
      <c r="AC36" s="30">
        <f t="shared" si="60"/>
        <v>100.82</v>
      </c>
      <c r="AD36" s="36">
        <f t="shared" si="61"/>
        <v>1158.4217999999998</v>
      </c>
      <c r="AE36" s="52"/>
      <c r="AF36" s="43">
        <f t="shared" si="62"/>
        <v>0</v>
      </c>
      <c r="AG36" s="30"/>
      <c r="AH36" s="43"/>
      <c r="AI36" s="30">
        <f t="shared" si="63"/>
        <v>0</v>
      </c>
      <c r="AJ36" s="47">
        <f t="shared" si="64"/>
        <v>0</v>
      </c>
      <c r="AK36" s="30">
        <f t="shared" si="65"/>
        <v>100.82</v>
      </c>
      <c r="AL36" s="36">
        <f t="shared" si="66"/>
        <v>1158.4217999999998</v>
      </c>
    </row>
    <row r="37" spans="1:38" ht="39" customHeight="1" x14ac:dyDescent="0.2">
      <c r="A37" s="92" t="s">
        <v>645</v>
      </c>
      <c r="B37" s="12" t="s">
        <v>72</v>
      </c>
      <c r="C37" s="11" t="s">
        <v>26</v>
      </c>
      <c r="D37" s="11" t="s">
        <v>73</v>
      </c>
      <c r="E37" s="13" t="s">
        <v>65</v>
      </c>
      <c r="F37" s="63">
        <v>395</v>
      </c>
      <c r="G37" s="14">
        <v>12.4</v>
      </c>
      <c r="H37" s="14">
        <v>15.18</v>
      </c>
      <c r="I37" s="14">
        <v>5996.1</v>
      </c>
      <c r="J37" s="28">
        <v>4.2798715203426121E-3</v>
      </c>
      <c r="K37" s="30"/>
      <c r="L37" s="43">
        <f t="shared" si="48"/>
        <v>0</v>
      </c>
      <c r="M37" s="30">
        <f t="shared" si="67"/>
        <v>0</v>
      </c>
      <c r="N37" s="25">
        <f t="shared" si="49"/>
        <v>0</v>
      </c>
      <c r="O37" s="30">
        <f t="shared" si="50"/>
        <v>395</v>
      </c>
      <c r="P37" s="36">
        <f t="shared" si="51"/>
        <v>5996.0999999999995</v>
      </c>
      <c r="Q37" s="97">
        <f>'MEMORIA DE CALCULO'!H176</f>
        <v>168.02</v>
      </c>
      <c r="R37" s="43">
        <f t="shared" si="52"/>
        <v>2550.5436</v>
      </c>
      <c r="S37" s="30">
        <f t="shared" si="53"/>
        <v>168.02</v>
      </c>
      <c r="T37" s="47">
        <f t="shared" si="54"/>
        <v>0.95465909090909096</v>
      </c>
      <c r="U37" s="30">
        <f t="shared" si="55"/>
        <v>226.98</v>
      </c>
      <c r="V37" s="36">
        <f t="shared" si="56"/>
        <v>3445.5563999999999</v>
      </c>
      <c r="W37" s="52"/>
      <c r="X37" s="43">
        <f t="shared" si="57"/>
        <v>0</v>
      </c>
      <c r="Y37" s="30"/>
      <c r="Z37" s="43"/>
      <c r="AA37" s="30">
        <f t="shared" si="58"/>
        <v>168.02</v>
      </c>
      <c r="AB37" s="47">
        <f t="shared" si="59"/>
        <v>0.95465909090909096</v>
      </c>
      <c r="AC37" s="30">
        <f t="shared" si="60"/>
        <v>226.98</v>
      </c>
      <c r="AD37" s="36">
        <f t="shared" si="61"/>
        <v>3445.5563999999999</v>
      </c>
      <c r="AE37" s="52"/>
      <c r="AF37" s="43">
        <f t="shared" si="62"/>
        <v>0</v>
      </c>
      <c r="AG37" s="30"/>
      <c r="AH37" s="43"/>
      <c r="AI37" s="30">
        <f t="shared" si="63"/>
        <v>168.02</v>
      </c>
      <c r="AJ37" s="47">
        <f t="shared" si="64"/>
        <v>0.95465909090909096</v>
      </c>
      <c r="AK37" s="30">
        <f t="shared" si="65"/>
        <v>226.98</v>
      </c>
      <c r="AL37" s="36">
        <f t="shared" si="66"/>
        <v>3445.5563999999999</v>
      </c>
    </row>
    <row r="38" spans="1:38" ht="39" customHeight="1" x14ac:dyDescent="0.2">
      <c r="A38" s="92" t="s">
        <v>646</v>
      </c>
      <c r="B38" s="12" t="s">
        <v>80</v>
      </c>
      <c r="C38" s="11" t="s">
        <v>26</v>
      </c>
      <c r="D38" s="11" t="s">
        <v>81</v>
      </c>
      <c r="E38" s="13" t="s">
        <v>50</v>
      </c>
      <c r="F38" s="63">
        <v>26.87</v>
      </c>
      <c r="G38" s="14">
        <v>432.91</v>
      </c>
      <c r="H38" s="14">
        <v>530.17999999999995</v>
      </c>
      <c r="I38" s="14">
        <v>14245.93</v>
      </c>
      <c r="J38" s="28">
        <v>1.0168401142041398E-2</v>
      </c>
      <c r="K38" s="30"/>
      <c r="L38" s="43">
        <f t="shared" si="48"/>
        <v>0</v>
      </c>
      <c r="M38" s="30">
        <f t="shared" si="67"/>
        <v>0</v>
      </c>
      <c r="N38" s="25">
        <f t="shared" si="49"/>
        <v>0</v>
      </c>
      <c r="O38" s="30">
        <f t="shared" si="50"/>
        <v>26.87</v>
      </c>
      <c r="P38" s="36">
        <f t="shared" si="51"/>
        <v>14245.936599999999</v>
      </c>
      <c r="Q38" s="97">
        <f>'MEMORIA DE CALCULO'!H184</f>
        <v>12.13</v>
      </c>
      <c r="R38" s="43">
        <f t="shared" si="52"/>
        <v>6431.0833999999995</v>
      </c>
      <c r="S38" s="30">
        <f t="shared" si="53"/>
        <v>12.13</v>
      </c>
      <c r="T38" s="47">
        <f t="shared" si="54"/>
        <v>6.8920454545454549E-2</v>
      </c>
      <c r="U38" s="30">
        <f t="shared" si="55"/>
        <v>14.74</v>
      </c>
      <c r="V38" s="36">
        <f t="shared" si="56"/>
        <v>7814.8531999999996</v>
      </c>
      <c r="W38" s="52"/>
      <c r="X38" s="43">
        <f t="shared" si="57"/>
        <v>0</v>
      </c>
      <c r="Y38" s="30"/>
      <c r="Z38" s="43"/>
      <c r="AA38" s="30">
        <f t="shared" si="58"/>
        <v>12.13</v>
      </c>
      <c r="AB38" s="47">
        <f t="shared" si="59"/>
        <v>6.8920454545454549E-2</v>
      </c>
      <c r="AC38" s="30">
        <f t="shared" si="60"/>
        <v>14.74</v>
      </c>
      <c r="AD38" s="36">
        <f t="shared" si="61"/>
        <v>7814.8531999999996</v>
      </c>
      <c r="AE38" s="52"/>
      <c r="AF38" s="43">
        <f t="shared" si="62"/>
        <v>0</v>
      </c>
      <c r="AG38" s="30"/>
      <c r="AH38" s="43"/>
      <c r="AI38" s="30">
        <f t="shared" si="63"/>
        <v>12.13</v>
      </c>
      <c r="AJ38" s="47">
        <f t="shared" si="64"/>
        <v>6.8920454545454549E-2</v>
      </c>
      <c r="AK38" s="30">
        <f t="shared" si="65"/>
        <v>14.74</v>
      </c>
      <c r="AL38" s="36">
        <f t="shared" si="66"/>
        <v>7814.8531999999996</v>
      </c>
    </row>
    <row r="39" spans="1:38" ht="25.5" customHeight="1" x14ac:dyDescent="0.2">
      <c r="A39" s="91" t="s">
        <v>82</v>
      </c>
      <c r="B39" s="8"/>
      <c r="C39" s="8"/>
      <c r="D39" s="8" t="s">
        <v>83</v>
      </c>
      <c r="E39" s="8"/>
      <c r="F39" s="9"/>
      <c r="G39" s="8"/>
      <c r="H39" s="8"/>
      <c r="I39" s="10">
        <v>7800.67</v>
      </c>
      <c r="J39" s="27">
        <v>5.5679300499643109E-3</v>
      </c>
      <c r="K39" s="32"/>
      <c r="L39" s="44"/>
      <c r="M39" s="22"/>
      <c r="N39" s="22"/>
      <c r="O39" s="32"/>
      <c r="P39" s="37">
        <f>SUM(P40:P43)</f>
        <v>7800.6764000000003</v>
      </c>
      <c r="Q39" s="32"/>
      <c r="R39" s="44"/>
      <c r="S39" s="32"/>
      <c r="T39" s="48"/>
      <c r="U39" s="32"/>
      <c r="V39" s="37">
        <f>SUM(V40:V43)</f>
        <v>7800.6764000000003</v>
      </c>
      <c r="W39" s="53"/>
      <c r="X39" s="44"/>
      <c r="Y39" s="32"/>
      <c r="Z39" s="44"/>
      <c r="AA39" s="32"/>
      <c r="AB39" s="48"/>
      <c r="AC39" s="32"/>
      <c r="AD39" s="37">
        <f>SUM(AD40:AD43)</f>
        <v>7800.6764000000003</v>
      </c>
      <c r="AE39" s="53"/>
      <c r="AF39" s="44"/>
      <c r="AG39" s="32"/>
      <c r="AH39" s="44"/>
      <c r="AI39" s="32"/>
      <c r="AJ39" s="48"/>
      <c r="AK39" s="32"/>
      <c r="AL39" s="37">
        <f>SUM(AL40:AL43)</f>
        <v>7800.6764000000003</v>
      </c>
    </row>
    <row r="40" spans="1:38" ht="14.25" customHeight="1" x14ac:dyDescent="0.2">
      <c r="A40" s="92" t="s">
        <v>647</v>
      </c>
      <c r="B40" s="12" t="s">
        <v>61</v>
      </c>
      <c r="C40" s="11" t="s">
        <v>26</v>
      </c>
      <c r="D40" s="11" t="s">
        <v>62</v>
      </c>
      <c r="E40" s="13" t="s">
        <v>24</v>
      </c>
      <c r="F40" s="12">
        <v>5.6</v>
      </c>
      <c r="G40" s="14">
        <v>104.74</v>
      </c>
      <c r="H40" s="14">
        <v>128.27000000000001</v>
      </c>
      <c r="I40" s="14">
        <v>718.31</v>
      </c>
      <c r="J40" s="28">
        <v>5.1271234832262673E-4</v>
      </c>
      <c r="K40" s="30"/>
      <c r="L40" s="43">
        <f t="shared" ref="L40:L43" si="68">K40*H40</f>
        <v>0</v>
      </c>
      <c r="M40" s="30">
        <f>K40</f>
        <v>0</v>
      </c>
      <c r="N40" s="25">
        <f>M40/F40</f>
        <v>0</v>
      </c>
      <c r="O40" s="30">
        <f>F40-M40</f>
        <v>5.6</v>
      </c>
      <c r="P40" s="36">
        <f>O40*H40</f>
        <v>718.31200000000001</v>
      </c>
      <c r="Q40" s="30"/>
      <c r="R40" s="43">
        <f>Q40*H40</f>
        <v>0</v>
      </c>
      <c r="S40" s="30">
        <f t="shared" ref="S40:S43" si="69">M40+Q40</f>
        <v>0</v>
      </c>
      <c r="T40" s="47">
        <f t="shared" ref="T40:T43" si="70">S40/$F$8</f>
        <v>0</v>
      </c>
      <c r="U40" s="30">
        <f t="shared" ref="U40:U43" si="71">F40-S40</f>
        <v>5.6</v>
      </c>
      <c r="V40" s="36">
        <f>U40*H40</f>
        <v>718.31200000000001</v>
      </c>
      <c r="W40" s="52"/>
      <c r="X40" s="43">
        <f>W40*H40</f>
        <v>0</v>
      </c>
      <c r="Y40" s="30"/>
      <c r="Z40" s="43"/>
      <c r="AA40" s="30">
        <f t="shared" ref="AA40:AA43" si="72">S40+Y40</f>
        <v>0</v>
      </c>
      <c r="AB40" s="47">
        <f t="shared" ref="AB40:AB43" si="73">AA40/$F$8</f>
        <v>0</v>
      </c>
      <c r="AC40" s="30">
        <f t="shared" ref="AC40:AC43" si="74">F40-AA40</f>
        <v>5.6</v>
      </c>
      <c r="AD40" s="36">
        <f>AC40*H40</f>
        <v>718.31200000000001</v>
      </c>
      <c r="AE40" s="52"/>
      <c r="AF40" s="43">
        <f t="shared" ref="AF40:AF43" si="75">AE40*P40</f>
        <v>0</v>
      </c>
      <c r="AG40" s="30"/>
      <c r="AH40" s="43"/>
      <c r="AI40" s="30">
        <f t="shared" ref="AI40:AI43" si="76">AA40+AG40</f>
        <v>0</v>
      </c>
      <c r="AJ40" s="47">
        <f t="shared" si="64"/>
        <v>0</v>
      </c>
      <c r="AK40" s="30">
        <f t="shared" ref="AK40:AK43" si="77">F40-AI40</f>
        <v>5.6</v>
      </c>
      <c r="AL40" s="36">
        <f>AK40*H40</f>
        <v>718.31200000000001</v>
      </c>
    </row>
    <row r="41" spans="1:38" ht="39" customHeight="1" x14ac:dyDescent="0.2">
      <c r="A41" s="92" t="s">
        <v>648</v>
      </c>
      <c r="B41" s="12" t="s">
        <v>68</v>
      </c>
      <c r="C41" s="11" t="s">
        <v>26</v>
      </c>
      <c r="D41" s="11" t="s">
        <v>69</v>
      </c>
      <c r="E41" s="13" t="s">
        <v>65</v>
      </c>
      <c r="F41" s="12">
        <v>325</v>
      </c>
      <c r="G41" s="14">
        <v>9.39</v>
      </c>
      <c r="H41" s="14">
        <v>11.49</v>
      </c>
      <c r="I41" s="14">
        <v>3734.25</v>
      </c>
      <c r="J41" s="28">
        <v>2.6654175588865098E-3</v>
      </c>
      <c r="K41" s="30"/>
      <c r="L41" s="43">
        <f t="shared" si="68"/>
        <v>0</v>
      </c>
      <c r="M41" s="30">
        <f>K41</f>
        <v>0</v>
      </c>
      <c r="N41" s="25">
        <f>M41/F41</f>
        <v>0</v>
      </c>
      <c r="O41" s="30">
        <f>F41-M41</f>
        <v>325</v>
      </c>
      <c r="P41" s="36">
        <f>O41*H41</f>
        <v>3734.25</v>
      </c>
      <c r="Q41" s="30"/>
      <c r="R41" s="43">
        <f>Q41*H41</f>
        <v>0</v>
      </c>
      <c r="S41" s="30">
        <f t="shared" si="69"/>
        <v>0</v>
      </c>
      <c r="T41" s="47">
        <f t="shared" si="70"/>
        <v>0</v>
      </c>
      <c r="U41" s="30">
        <f t="shared" si="71"/>
        <v>325</v>
      </c>
      <c r="V41" s="36">
        <f>U41*H41</f>
        <v>3734.25</v>
      </c>
      <c r="W41" s="52"/>
      <c r="X41" s="43">
        <f>W41*H41</f>
        <v>0</v>
      </c>
      <c r="Y41" s="30"/>
      <c r="Z41" s="43"/>
      <c r="AA41" s="30">
        <f t="shared" si="72"/>
        <v>0</v>
      </c>
      <c r="AB41" s="47">
        <f t="shared" si="73"/>
        <v>0</v>
      </c>
      <c r="AC41" s="30">
        <f t="shared" si="74"/>
        <v>325</v>
      </c>
      <c r="AD41" s="36">
        <f>AC41*H41</f>
        <v>3734.25</v>
      </c>
      <c r="AE41" s="52"/>
      <c r="AF41" s="43">
        <f t="shared" si="75"/>
        <v>0</v>
      </c>
      <c r="AG41" s="30"/>
      <c r="AH41" s="43"/>
      <c r="AI41" s="30">
        <f t="shared" si="76"/>
        <v>0</v>
      </c>
      <c r="AJ41" s="47">
        <f t="shared" si="64"/>
        <v>0</v>
      </c>
      <c r="AK41" s="30">
        <f t="shared" si="77"/>
        <v>325</v>
      </c>
      <c r="AL41" s="36">
        <f>AK41*H41</f>
        <v>3734.25</v>
      </c>
    </row>
    <row r="42" spans="1:38" ht="39" customHeight="1" x14ac:dyDescent="0.2">
      <c r="A42" s="92" t="s">
        <v>649</v>
      </c>
      <c r="B42" s="12" t="s">
        <v>72</v>
      </c>
      <c r="C42" s="11" t="s">
        <v>26</v>
      </c>
      <c r="D42" s="11" t="s">
        <v>73</v>
      </c>
      <c r="E42" s="13" t="s">
        <v>65</v>
      </c>
      <c r="F42" s="12">
        <v>82</v>
      </c>
      <c r="G42" s="14">
        <v>12.4</v>
      </c>
      <c r="H42" s="14">
        <v>15.18</v>
      </c>
      <c r="I42" s="14">
        <v>1244.76</v>
      </c>
      <c r="J42" s="28">
        <v>8.8847965738758031E-4</v>
      </c>
      <c r="K42" s="30"/>
      <c r="L42" s="43">
        <f t="shared" si="68"/>
        <v>0</v>
      </c>
      <c r="M42" s="30">
        <f t="shared" ref="M42:M43" si="78">K42</f>
        <v>0</v>
      </c>
      <c r="N42" s="25">
        <f>M42/F42</f>
        <v>0</v>
      </c>
      <c r="O42" s="30">
        <f>F42-M42</f>
        <v>82</v>
      </c>
      <c r="P42" s="36">
        <f>O42*H42</f>
        <v>1244.76</v>
      </c>
      <c r="Q42" s="30"/>
      <c r="R42" s="43">
        <f>Q42*H42</f>
        <v>0</v>
      </c>
      <c r="S42" s="30">
        <f t="shared" si="69"/>
        <v>0</v>
      </c>
      <c r="T42" s="47">
        <f t="shared" si="70"/>
        <v>0</v>
      </c>
      <c r="U42" s="30">
        <f t="shared" si="71"/>
        <v>82</v>
      </c>
      <c r="V42" s="36">
        <f>U42*H42</f>
        <v>1244.76</v>
      </c>
      <c r="W42" s="52"/>
      <c r="X42" s="43">
        <f>W42*H42</f>
        <v>0</v>
      </c>
      <c r="Y42" s="30"/>
      <c r="Z42" s="43"/>
      <c r="AA42" s="30">
        <f t="shared" si="72"/>
        <v>0</v>
      </c>
      <c r="AB42" s="47">
        <f t="shared" si="73"/>
        <v>0</v>
      </c>
      <c r="AC42" s="30">
        <f t="shared" si="74"/>
        <v>82</v>
      </c>
      <c r="AD42" s="36">
        <f>AC42*H42</f>
        <v>1244.76</v>
      </c>
      <c r="AE42" s="52"/>
      <c r="AF42" s="43">
        <f t="shared" si="75"/>
        <v>0</v>
      </c>
      <c r="AG42" s="30"/>
      <c r="AH42" s="43"/>
      <c r="AI42" s="30">
        <f t="shared" si="76"/>
        <v>0</v>
      </c>
      <c r="AJ42" s="47">
        <f t="shared" si="64"/>
        <v>0</v>
      </c>
      <c r="AK42" s="30">
        <f t="shared" si="77"/>
        <v>82</v>
      </c>
      <c r="AL42" s="36">
        <f>AK42*H42</f>
        <v>1244.76</v>
      </c>
    </row>
    <row r="43" spans="1:38" ht="14.25" customHeight="1" x14ac:dyDescent="0.2">
      <c r="A43" s="92" t="s">
        <v>650</v>
      </c>
      <c r="B43" s="12" t="s">
        <v>74</v>
      </c>
      <c r="C43" s="11" t="s">
        <v>26</v>
      </c>
      <c r="D43" s="11" t="s">
        <v>75</v>
      </c>
      <c r="E43" s="13" t="s">
        <v>50</v>
      </c>
      <c r="F43" s="12">
        <v>3.92</v>
      </c>
      <c r="G43" s="14">
        <v>438.13</v>
      </c>
      <c r="H43" s="14">
        <v>536.57000000000005</v>
      </c>
      <c r="I43" s="14">
        <v>2103.35</v>
      </c>
      <c r="J43" s="28">
        <v>1.5013204853675946E-3</v>
      </c>
      <c r="K43" s="30"/>
      <c r="L43" s="43">
        <f t="shared" si="68"/>
        <v>0</v>
      </c>
      <c r="M43" s="30">
        <f t="shared" si="78"/>
        <v>0</v>
      </c>
      <c r="N43" s="25">
        <f>M43/F43</f>
        <v>0</v>
      </c>
      <c r="O43" s="30">
        <f>F43-M43</f>
        <v>3.92</v>
      </c>
      <c r="P43" s="36">
        <f>O43*H43</f>
        <v>2103.3544000000002</v>
      </c>
      <c r="Q43" s="30"/>
      <c r="R43" s="43">
        <f>Q43*H43</f>
        <v>0</v>
      </c>
      <c r="S43" s="30">
        <f t="shared" si="69"/>
        <v>0</v>
      </c>
      <c r="T43" s="47">
        <f t="shared" si="70"/>
        <v>0</v>
      </c>
      <c r="U43" s="30">
        <f t="shared" si="71"/>
        <v>3.92</v>
      </c>
      <c r="V43" s="36">
        <f>U43*H43</f>
        <v>2103.3544000000002</v>
      </c>
      <c r="W43" s="52"/>
      <c r="X43" s="43">
        <f>W43*H43</f>
        <v>0</v>
      </c>
      <c r="Y43" s="30"/>
      <c r="Z43" s="43"/>
      <c r="AA43" s="30">
        <f t="shared" si="72"/>
        <v>0</v>
      </c>
      <c r="AB43" s="47">
        <f t="shared" si="73"/>
        <v>0</v>
      </c>
      <c r="AC43" s="30">
        <f t="shared" si="74"/>
        <v>3.92</v>
      </c>
      <c r="AD43" s="36">
        <f>AC43*H43</f>
        <v>2103.3544000000002</v>
      </c>
      <c r="AE43" s="52"/>
      <c r="AF43" s="43">
        <f t="shared" si="75"/>
        <v>0</v>
      </c>
      <c r="AG43" s="30"/>
      <c r="AH43" s="43"/>
      <c r="AI43" s="30">
        <f t="shared" si="76"/>
        <v>0</v>
      </c>
      <c r="AJ43" s="47">
        <f t="shared" si="64"/>
        <v>0</v>
      </c>
      <c r="AK43" s="30">
        <f t="shared" si="77"/>
        <v>3.92</v>
      </c>
      <c r="AL43" s="36">
        <f>AK43*H43</f>
        <v>2103.3544000000002</v>
      </c>
    </row>
    <row r="44" spans="1:38" ht="14.25" customHeight="1" x14ac:dyDescent="0.2">
      <c r="A44" s="91" t="s">
        <v>84</v>
      </c>
      <c r="B44" s="8"/>
      <c r="C44" s="8"/>
      <c r="D44" s="8" t="s">
        <v>85</v>
      </c>
      <c r="E44" s="8"/>
      <c r="F44" s="9"/>
      <c r="G44" s="8"/>
      <c r="H44" s="8"/>
      <c r="I44" s="10">
        <v>173762.92</v>
      </c>
      <c r="J44" s="27">
        <v>0.1240277801570307</v>
      </c>
      <c r="K44" s="32"/>
      <c r="L44" s="44"/>
      <c r="M44" s="22"/>
      <c r="N44" s="22"/>
      <c r="O44" s="32"/>
      <c r="P44" s="37"/>
      <c r="Q44" s="32"/>
      <c r="R44" s="44"/>
      <c r="S44" s="32"/>
      <c r="T44" s="48"/>
      <c r="U44" s="32"/>
      <c r="V44" s="37"/>
      <c r="W44" s="53"/>
      <c r="X44" s="44"/>
      <c r="Y44" s="32"/>
      <c r="Z44" s="44"/>
      <c r="AA44" s="32"/>
      <c r="AB44" s="48"/>
      <c r="AC44" s="32"/>
      <c r="AD44" s="37"/>
      <c r="AE44" s="53"/>
      <c r="AF44" s="44"/>
      <c r="AG44" s="32"/>
      <c r="AH44" s="44"/>
      <c r="AI44" s="32"/>
      <c r="AJ44" s="48"/>
      <c r="AK44" s="32"/>
      <c r="AL44" s="37"/>
    </row>
    <row r="45" spans="1:38" ht="14.25" customHeight="1" x14ac:dyDescent="0.2">
      <c r="A45" s="91" t="s">
        <v>86</v>
      </c>
      <c r="B45" s="8"/>
      <c r="C45" s="8"/>
      <c r="D45" s="8" t="s">
        <v>87</v>
      </c>
      <c r="E45" s="8"/>
      <c r="F45" s="9"/>
      <c r="G45" s="8"/>
      <c r="H45" s="8"/>
      <c r="I45" s="10">
        <v>65370.7</v>
      </c>
      <c r="J45" s="27">
        <v>4.6660028551034974E-2</v>
      </c>
      <c r="K45" s="31"/>
      <c r="L45" s="42"/>
      <c r="M45" s="24"/>
      <c r="N45" s="23"/>
      <c r="O45" s="33"/>
      <c r="P45" s="35">
        <f>SUM(P46:P51)</f>
        <v>65370.732900000003</v>
      </c>
      <c r="Q45" s="31"/>
      <c r="R45" s="42"/>
      <c r="S45" s="41"/>
      <c r="T45" s="46"/>
      <c r="U45" s="33"/>
      <c r="V45" s="35">
        <f>SUM(V46:V51)</f>
        <v>65370.732900000003</v>
      </c>
      <c r="W45" s="31"/>
      <c r="X45" s="42"/>
      <c r="Y45" s="31"/>
      <c r="Z45" s="42"/>
      <c r="AA45" s="41"/>
      <c r="AB45" s="46"/>
      <c r="AC45" s="33"/>
      <c r="AD45" s="35">
        <f>SUM(AD46:AD51)</f>
        <v>65370.732900000003</v>
      </c>
      <c r="AE45" s="31"/>
      <c r="AF45" s="42"/>
      <c r="AG45" s="31"/>
      <c r="AH45" s="42"/>
      <c r="AI45" s="41"/>
      <c r="AJ45" s="46"/>
      <c r="AK45" s="33"/>
      <c r="AL45" s="35">
        <f>SUM(AL46:AL51)</f>
        <v>65370.732900000003</v>
      </c>
    </row>
    <row r="46" spans="1:38" ht="14.25" customHeight="1" x14ac:dyDescent="0.2">
      <c r="A46" s="92" t="s">
        <v>651</v>
      </c>
      <c r="B46" s="12" t="s">
        <v>88</v>
      </c>
      <c r="C46" s="11" t="s">
        <v>26</v>
      </c>
      <c r="D46" s="11" t="s">
        <v>89</v>
      </c>
      <c r="E46" s="13" t="s">
        <v>24</v>
      </c>
      <c r="F46" s="12">
        <v>453.62</v>
      </c>
      <c r="G46" s="14">
        <v>63.48</v>
      </c>
      <c r="H46" s="14">
        <v>77.739999999999995</v>
      </c>
      <c r="I46" s="14">
        <v>35264.410000000003</v>
      </c>
      <c r="J46" s="28">
        <v>2.5170885082084225E-2</v>
      </c>
      <c r="K46" s="30"/>
      <c r="L46" s="43">
        <f t="shared" ref="L46:L51" si="79">K46*H46</f>
        <v>0</v>
      </c>
      <c r="M46" s="30">
        <f>K46</f>
        <v>0</v>
      </c>
      <c r="N46" s="25">
        <f t="shared" ref="N46:N51" si="80">M46/F46</f>
        <v>0</v>
      </c>
      <c r="O46" s="30">
        <f t="shared" ref="O46:O51" si="81">F46-M46</f>
        <v>453.62</v>
      </c>
      <c r="P46" s="36">
        <f t="shared" ref="P46:P51" si="82">O46*H46</f>
        <v>35264.418799999999</v>
      </c>
      <c r="Q46" s="30"/>
      <c r="R46" s="43">
        <f t="shared" ref="R46:R51" si="83">Q46*H46</f>
        <v>0</v>
      </c>
      <c r="S46" s="30">
        <f t="shared" ref="S46:S51" si="84">M46+Q46</f>
        <v>0</v>
      </c>
      <c r="T46" s="47">
        <f t="shared" ref="T46:T51" si="85">S46/$F$8</f>
        <v>0</v>
      </c>
      <c r="U46" s="30">
        <f t="shared" ref="U46:U51" si="86">F46-S46</f>
        <v>453.62</v>
      </c>
      <c r="V46" s="36">
        <f t="shared" ref="V46:V51" si="87">U46*H46</f>
        <v>35264.418799999999</v>
      </c>
      <c r="W46" s="52"/>
      <c r="X46" s="43">
        <f t="shared" ref="X46:X51" si="88">W46*H46</f>
        <v>0</v>
      </c>
      <c r="Y46" s="30"/>
      <c r="Z46" s="43"/>
      <c r="AA46" s="30">
        <f t="shared" ref="AA46:AA51" si="89">S46+Y46</f>
        <v>0</v>
      </c>
      <c r="AB46" s="47">
        <f t="shared" ref="AB46:AB51" si="90">AA46/$F$8</f>
        <v>0</v>
      </c>
      <c r="AC46" s="30">
        <f t="shared" ref="AC46:AC51" si="91">F46-AA46</f>
        <v>453.62</v>
      </c>
      <c r="AD46" s="36">
        <f t="shared" ref="AD46:AD51" si="92">AC46*H46</f>
        <v>35264.418799999999</v>
      </c>
      <c r="AE46" s="52"/>
      <c r="AF46" s="43">
        <f t="shared" ref="AF46:AF51" si="93">AE46*P46</f>
        <v>0</v>
      </c>
      <c r="AG46" s="30"/>
      <c r="AH46" s="43"/>
      <c r="AI46" s="30">
        <f t="shared" ref="AI46:AI51" si="94">AA46+AG46</f>
        <v>0</v>
      </c>
      <c r="AJ46" s="47">
        <f t="shared" ref="AJ46:AJ51" si="95">AI46/$F$8</f>
        <v>0</v>
      </c>
      <c r="AK46" s="30">
        <f t="shared" ref="AK46:AK51" si="96">F46-AI46</f>
        <v>453.62</v>
      </c>
      <c r="AL46" s="36">
        <f t="shared" ref="AL46:AL51" si="97">AK46*H46</f>
        <v>35264.418799999999</v>
      </c>
    </row>
    <row r="47" spans="1:38" ht="39" customHeight="1" x14ac:dyDescent="0.2">
      <c r="A47" s="92" t="s">
        <v>652</v>
      </c>
      <c r="B47" s="12" t="s">
        <v>90</v>
      </c>
      <c r="C47" s="11" t="s">
        <v>26</v>
      </c>
      <c r="D47" s="11" t="s">
        <v>91</v>
      </c>
      <c r="E47" s="13" t="s">
        <v>65</v>
      </c>
      <c r="F47" s="64">
        <v>0.73</v>
      </c>
      <c r="G47" s="14">
        <v>10.23</v>
      </c>
      <c r="H47" s="14">
        <v>12.52</v>
      </c>
      <c r="I47" s="14">
        <v>9.1300000000000008</v>
      </c>
      <c r="J47" s="28">
        <v>6.516773733047823E-6</v>
      </c>
      <c r="K47" s="30"/>
      <c r="L47" s="43">
        <f t="shared" si="79"/>
        <v>0</v>
      </c>
      <c r="M47" s="30">
        <f>K47</f>
        <v>0</v>
      </c>
      <c r="N47" s="25">
        <f t="shared" si="80"/>
        <v>0</v>
      </c>
      <c r="O47" s="30">
        <f t="shared" si="81"/>
        <v>0.73</v>
      </c>
      <c r="P47" s="36">
        <f t="shared" si="82"/>
        <v>9.1395999999999997</v>
      </c>
      <c r="Q47" s="30"/>
      <c r="R47" s="43">
        <f t="shared" si="83"/>
        <v>0</v>
      </c>
      <c r="S47" s="30">
        <f t="shared" si="84"/>
        <v>0</v>
      </c>
      <c r="T47" s="47">
        <f t="shared" si="85"/>
        <v>0</v>
      </c>
      <c r="U47" s="30">
        <f t="shared" si="86"/>
        <v>0.73</v>
      </c>
      <c r="V47" s="36">
        <f t="shared" si="87"/>
        <v>9.1395999999999997</v>
      </c>
      <c r="W47" s="52"/>
      <c r="X47" s="43">
        <f t="shared" si="88"/>
        <v>0</v>
      </c>
      <c r="Y47" s="30"/>
      <c r="Z47" s="43"/>
      <c r="AA47" s="30">
        <f t="shared" si="89"/>
        <v>0</v>
      </c>
      <c r="AB47" s="47">
        <f t="shared" si="90"/>
        <v>0</v>
      </c>
      <c r="AC47" s="30">
        <f t="shared" si="91"/>
        <v>0.73</v>
      </c>
      <c r="AD47" s="36">
        <f t="shared" si="92"/>
        <v>9.1395999999999997</v>
      </c>
      <c r="AE47" s="52"/>
      <c r="AF47" s="43">
        <f t="shared" si="93"/>
        <v>0</v>
      </c>
      <c r="AG47" s="30"/>
      <c r="AH47" s="43"/>
      <c r="AI47" s="30">
        <f t="shared" si="94"/>
        <v>0</v>
      </c>
      <c r="AJ47" s="47">
        <f t="shared" si="95"/>
        <v>0</v>
      </c>
      <c r="AK47" s="30">
        <f t="shared" si="96"/>
        <v>0.73</v>
      </c>
      <c r="AL47" s="36">
        <f t="shared" si="97"/>
        <v>9.1395999999999997</v>
      </c>
    </row>
    <row r="48" spans="1:38" ht="39" customHeight="1" x14ac:dyDescent="0.2">
      <c r="A48" s="92" t="s">
        <v>653</v>
      </c>
      <c r="B48" s="12" t="s">
        <v>92</v>
      </c>
      <c r="C48" s="11" t="s">
        <v>26</v>
      </c>
      <c r="D48" s="11" t="s">
        <v>93</v>
      </c>
      <c r="E48" s="13" t="s">
        <v>65</v>
      </c>
      <c r="F48" s="63">
        <v>829.82</v>
      </c>
      <c r="G48" s="14">
        <v>9.7200000000000006</v>
      </c>
      <c r="H48" s="14">
        <v>11.9</v>
      </c>
      <c r="I48" s="14">
        <v>9874.85</v>
      </c>
      <c r="J48" s="28">
        <v>7.0484296930763742E-3</v>
      </c>
      <c r="K48" s="30"/>
      <c r="L48" s="43">
        <f t="shared" si="79"/>
        <v>0</v>
      </c>
      <c r="M48" s="30">
        <f t="shared" ref="M48:M51" si="98">K48</f>
        <v>0</v>
      </c>
      <c r="N48" s="25">
        <f t="shared" si="80"/>
        <v>0</v>
      </c>
      <c r="O48" s="30">
        <f t="shared" si="81"/>
        <v>829.82</v>
      </c>
      <c r="P48" s="36">
        <f t="shared" si="82"/>
        <v>9874.8580000000002</v>
      </c>
      <c r="Q48" s="30"/>
      <c r="R48" s="43">
        <f t="shared" si="83"/>
        <v>0</v>
      </c>
      <c r="S48" s="30">
        <f t="shared" si="84"/>
        <v>0</v>
      </c>
      <c r="T48" s="47">
        <f t="shared" si="85"/>
        <v>0</v>
      </c>
      <c r="U48" s="30">
        <f t="shared" si="86"/>
        <v>829.82</v>
      </c>
      <c r="V48" s="36">
        <f t="shared" si="87"/>
        <v>9874.8580000000002</v>
      </c>
      <c r="W48" s="52"/>
      <c r="X48" s="43">
        <f t="shared" si="88"/>
        <v>0</v>
      </c>
      <c r="Y48" s="30"/>
      <c r="Z48" s="43"/>
      <c r="AA48" s="30">
        <f t="shared" si="89"/>
        <v>0</v>
      </c>
      <c r="AB48" s="47">
        <f t="shared" si="90"/>
        <v>0</v>
      </c>
      <c r="AC48" s="30">
        <f t="shared" si="91"/>
        <v>829.82</v>
      </c>
      <c r="AD48" s="36">
        <f t="shared" si="92"/>
        <v>9874.8580000000002</v>
      </c>
      <c r="AE48" s="52"/>
      <c r="AF48" s="43">
        <f t="shared" si="93"/>
        <v>0</v>
      </c>
      <c r="AG48" s="30"/>
      <c r="AH48" s="43"/>
      <c r="AI48" s="30">
        <f t="shared" si="94"/>
        <v>0</v>
      </c>
      <c r="AJ48" s="47">
        <f t="shared" si="95"/>
        <v>0</v>
      </c>
      <c r="AK48" s="30">
        <f t="shared" si="96"/>
        <v>829.82</v>
      </c>
      <c r="AL48" s="36">
        <f t="shared" si="97"/>
        <v>9874.8580000000002</v>
      </c>
    </row>
    <row r="49" spans="1:38" ht="39" customHeight="1" x14ac:dyDescent="0.2">
      <c r="A49" s="92" t="s">
        <v>654</v>
      </c>
      <c r="B49" s="12" t="s">
        <v>94</v>
      </c>
      <c r="C49" s="11" t="s">
        <v>26</v>
      </c>
      <c r="D49" s="11" t="s">
        <v>95</v>
      </c>
      <c r="E49" s="13" t="s">
        <v>65</v>
      </c>
      <c r="F49" s="63">
        <v>100.82</v>
      </c>
      <c r="G49" s="14">
        <v>8.75</v>
      </c>
      <c r="H49" s="14">
        <v>10.71</v>
      </c>
      <c r="I49" s="14">
        <v>1079.78</v>
      </c>
      <c r="J49" s="28">
        <v>7.7072091363311916E-4</v>
      </c>
      <c r="K49" s="30"/>
      <c r="L49" s="43">
        <f t="shared" si="79"/>
        <v>0</v>
      </c>
      <c r="M49" s="30">
        <f t="shared" si="98"/>
        <v>0</v>
      </c>
      <c r="N49" s="25">
        <f t="shared" si="80"/>
        <v>0</v>
      </c>
      <c r="O49" s="30">
        <f t="shared" si="81"/>
        <v>100.82</v>
      </c>
      <c r="P49" s="36">
        <f t="shared" si="82"/>
        <v>1079.7822000000001</v>
      </c>
      <c r="Q49" s="30"/>
      <c r="R49" s="43">
        <f t="shared" si="83"/>
        <v>0</v>
      </c>
      <c r="S49" s="30">
        <f t="shared" si="84"/>
        <v>0</v>
      </c>
      <c r="T49" s="47">
        <f t="shared" si="85"/>
        <v>0</v>
      </c>
      <c r="U49" s="30">
        <f t="shared" si="86"/>
        <v>100.82</v>
      </c>
      <c r="V49" s="36">
        <f t="shared" si="87"/>
        <v>1079.7822000000001</v>
      </c>
      <c r="W49" s="52"/>
      <c r="X49" s="43">
        <f t="shared" si="88"/>
        <v>0</v>
      </c>
      <c r="Y49" s="30"/>
      <c r="Z49" s="43"/>
      <c r="AA49" s="30">
        <f t="shared" si="89"/>
        <v>0</v>
      </c>
      <c r="AB49" s="47">
        <f t="shared" si="90"/>
        <v>0</v>
      </c>
      <c r="AC49" s="30">
        <f t="shared" si="91"/>
        <v>100.82</v>
      </c>
      <c r="AD49" s="36">
        <f t="shared" si="92"/>
        <v>1079.7822000000001</v>
      </c>
      <c r="AE49" s="52"/>
      <c r="AF49" s="43">
        <f t="shared" si="93"/>
        <v>0</v>
      </c>
      <c r="AG49" s="30"/>
      <c r="AH49" s="43"/>
      <c r="AI49" s="30">
        <f t="shared" si="94"/>
        <v>0</v>
      </c>
      <c r="AJ49" s="47">
        <f t="shared" si="95"/>
        <v>0</v>
      </c>
      <c r="AK49" s="30">
        <f t="shared" si="96"/>
        <v>100.82</v>
      </c>
      <c r="AL49" s="36">
        <f t="shared" si="97"/>
        <v>1079.7822000000001</v>
      </c>
    </row>
    <row r="50" spans="1:38" ht="39" customHeight="1" x14ac:dyDescent="0.2">
      <c r="A50" s="92" t="s">
        <v>655</v>
      </c>
      <c r="B50" s="12" t="s">
        <v>96</v>
      </c>
      <c r="C50" s="11" t="s">
        <v>26</v>
      </c>
      <c r="D50" s="11" t="s">
        <v>97</v>
      </c>
      <c r="E50" s="13" t="s">
        <v>65</v>
      </c>
      <c r="F50" s="63">
        <v>379</v>
      </c>
      <c r="G50" s="14">
        <v>10.63</v>
      </c>
      <c r="H50" s="14">
        <v>13.01</v>
      </c>
      <c r="I50" s="14">
        <v>4930.79</v>
      </c>
      <c r="J50" s="28">
        <v>3.5194789436117061E-3</v>
      </c>
      <c r="K50" s="30"/>
      <c r="L50" s="43">
        <f t="shared" si="79"/>
        <v>0</v>
      </c>
      <c r="M50" s="30">
        <f t="shared" si="98"/>
        <v>0</v>
      </c>
      <c r="N50" s="25">
        <f t="shared" si="80"/>
        <v>0</v>
      </c>
      <c r="O50" s="30">
        <f t="shared" si="81"/>
        <v>379</v>
      </c>
      <c r="P50" s="36">
        <f t="shared" si="82"/>
        <v>4930.79</v>
      </c>
      <c r="Q50" s="30"/>
      <c r="R50" s="43">
        <f t="shared" si="83"/>
        <v>0</v>
      </c>
      <c r="S50" s="30">
        <f t="shared" si="84"/>
        <v>0</v>
      </c>
      <c r="T50" s="47">
        <f t="shared" si="85"/>
        <v>0</v>
      </c>
      <c r="U50" s="30">
        <f t="shared" si="86"/>
        <v>379</v>
      </c>
      <c r="V50" s="36">
        <f t="shared" si="87"/>
        <v>4930.79</v>
      </c>
      <c r="W50" s="52"/>
      <c r="X50" s="43">
        <f t="shared" si="88"/>
        <v>0</v>
      </c>
      <c r="Y50" s="30"/>
      <c r="Z50" s="43"/>
      <c r="AA50" s="30">
        <f t="shared" si="89"/>
        <v>0</v>
      </c>
      <c r="AB50" s="47">
        <f t="shared" si="90"/>
        <v>0</v>
      </c>
      <c r="AC50" s="30">
        <f t="shared" si="91"/>
        <v>379</v>
      </c>
      <c r="AD50" s="36">
        <f t="shared" si="92"/>
        <v>4930.79</v>
      </c>
      <c r="AE50" s="52"/>
      <c r="AF50" s="43">
        <f t="shared" si="93"/>
        <v>0</v>
      </c>
      <c r="AG50" s="30"/>
      <c r="AH50" s="43"/>
      <c r="AI50" s="30">
        <f t="shared" si="94"/>
        <v>0</v>
      </c>
      <c r="AJ50" s="47">
        <f t="shared" si="95"/>
        <v>0</v>
      </c>
      <c r="AK50" s="30">
        <f t="shared" si="96"/>
        <v>379</v>
      </c>
      <c r="AL50" s="36">
        <f t="shared" si="97"/>
        <v>4930.79</v>
      </c>
    </row>
    <row r="51" spans="1:38" ht="39" customHeight="1" x14ac:dyDescent="0.2">
      <c r="A51" s="92" t="s">
        <v>656</v>
      </c>
      <c r="B51" s="12" t="s">
        <v>98</v>
      </c>
      <c r="C51" s="11" t="s">
        <v>26</v>
      </c>
      <c r="D51" s="11" t="s">
        <v>99</v>
      </c>
      <c r="E51" s="13" t="s">
        <v>50</v>
      </c>
      <c r="F51" s="63">
        <v>27.81</v>
      </c>
      <c r="G51" s="14">
        <v>417.27</v>
      </c>
      <c r="H51" s="14">
        <v>511.03</v>
      </c>
      <c r="I51" s="14">
        <v>14211.74</v>
      </c>
      <c r="J51" s="28">
        <v>1.0143997144896503E-2</v>
      </c>
      <c r="K51" s="30"/>
      <c r="L51" s="43">
        <f t="shared" si="79"/>
        <v>0</v>
      </c>
      <c r="M51" s="30">
        <f t="shared" si="98"/>
        <v>0</v>
      </c>
      <c r="N51" s="25">
        <f t="shared" si="80"/>
        <v>0</v>
      </c>
      <c r="O51" s="30">
        <f t="shared" si="81"/>
        <v>27.81</v>
      </c>
      <c r="P51" s="36">
        <f t="shared" si="82"/>
        <v>14211.744299999998</v>
      </c>
      <c r="Q51" s="30"/>
      <c r="R51" s="43">
        <f t="shared" si="83"/>
        <v>0</v>
      </c>
      <c r="S51" s="30">
        <f t="shared" si="84"/>
        <v>0</v>
      </c>
      <c r="T51" s="47">
        <f t="shared" si="85"/>
        <v>0</v>
      </c>
      <c r="U51" s="30">
        <f t="shared" si="86"/>
        <v>27.81</v>
      </c>
      <c r="V51" s="36">
        <f t="shared" si="87"/>
        <v>14211.744299999998</v>
      </c>
      <c r="W51" s="52"/>
      <c r="X51" s="43">
        <f t="shared" si="88"/>
        <v>0</v>
      </c>
      <c r="Y51" s="30"/>
      <c r="Z51" s="43"/>
      <c r="AA51" s="30">
        <f t="shared" si="89"/>
        <v>0</v>
      </c>
      <c r="AB51" s="47">
        <f t="shared" si="90"/>
        <v>0</v>
      </c>
      <c r="AC51" s="30">
        <f t="shared" si="91"/>
        <v>27.81</v>
      </c>
      <c r="AD51" s="36">
        <f t="shared" si="92"/>
        <v>14211.744299999998</v>
      </c>
      <c r="AE51" s="52"/>
      <c r="AF51" s="43">
        <f t="shared" si="93"/>
        <v>0</v>
      </c>
      <c r="AG51" s="30"/>
      <c r="AH51" s="43"/>
      <c r="AI51" s="30">
        <f t="shared" si="94"/>
        <v>0</v>
      </c>
      <c r="AJ51" s="47">
        <f t="shared" si="95"/>
        <v>0</v>
      </c>
      <c r="AK51" s="30">
        <f t="shared" si="96"/>
        <v>27.81</v>
      </c>
      <c r="AL51" s="36">
        <f t="shared" si="97"/>
        <v>14211.744299999998</v>
      </c>
    </row>
    <row r="52" spans="1:38" ht="14.25" customHeight="1" x14ac:dyDescent="0.2">
      <c r="A52" s="91" t="s">
        <v>100</v>
      </c>
      <c r="B52" s="8"/>
      <c r="C52" s="8"/>
      <c r="D52" s="8" t="s">
        <v>101</v>
      </c>
      <c r="E52" s="8"/>
      <c r="F52" s="9"/>
      <c r="G52" s="8"/>
      <c r="H52" s="8"/>
      <c r="I52" s="10">
        <v>40599.879999999997</v>
      </c>
      <c r="J52" s="27">
        <v>2.8979214846538186E-2</v>
      </c>
      <c r="K52" s="32"/>
      <c r="L52" s="44"/>
      <c r="M52" s="22"/>
      <c r="N52" s="22"/>
      <c r="O52" s="32"/>
      <c r="P52" s="37">
        <f>SUM(P53:P57)</f>
        <v>40599.902199999997</v>
      </c>
      <c r="Q52" s="32"/>
      <c r="R52" s="44"/>
      <c r="S52" s="32"/>
      <c r="T52" s="48"/>
      <c r="U52" s="32"/>
      <c r="V52" s="37">
        <f>SUM(V53:V57)</f>
        <v>40599.902199999997</v>
      </c>
      <c r="W52" s="53"/>
      <c r="X52" s="44"/>
      <c r="Y52" s="32"/>
      <c r="Z52" s="44"/>
      <c r="AA52" s="32"/>
      <c r="AB52" s="48"/>
      <c r="AC52" s="32"/>
      <c r="AD52" s="37">
        <f>SUM(AD53:AD57)</f>
        <v>40599.902199999997</v>
      </c>
      <c r="AE52" s="53"/>
      <c r="AF52" s="44"/>
      <c r="AG52" s="32"/>
      <c r="AH52" s="44"/>
      <c r="AI52" s="32"/>
      <c r="AJ52" s="48"/>
      <c r="AK52" s="32"/>
      <c r="AL52" s="37">
        <f>SUM(AL53:AL57)</f>
        <v>40599.902199999997</v>
      </c>
    </row>
    <row r="53" spans="1:38" ht="51.75" customHeight="1" x14ac:dyDescent="0.2">
      <c r="A53" s="92" t="s">
        <v>657</v>
      </c>
      <c r="B53" s="12" t="s">
        <v>102</v>
      </c>
      <c r="C53" s="11" t="s">
        <v>26</v>
      </c>
      <c r="D53" s="11" t="s">
        <v>103</v>
      </c>
      <c r="E53" s="13" t="s">
        <v>24</v>
      </c>
      <c r="F53" s="12">
        <v>319.27</v>
      </c>
      <c r="G53" s="14">
        <v>33.28</v>
      </c>
      <c r="H53" s="14">
        <v>40.75</v>
      </c>
      <c r="I53" s="14">
        <v>13010.25</v>
      </c>
      <c r="J53" s="28">
        <v>9.2864025695931478E-3</v>
      </c>
      <c r="K53" s="30"/>
      <c r="L53" s="43">
        <f t="shared" ref="L53:L57" si="99">K53*H53</f>
        <v>0</v>
      </c>
      <c r="M53" s="30">
        <f>K53</f>
        <v>0</v>
      </c>
      <c r="N53" s="25">
        <f>M53/F53</f>
        <v>0</v>
      </c>
      <c r="O53" s="30">
        <f>F53-M53</f>
        <v>319.27</v>
      </c>
      <c r="P53" s="36">
        <f>O53*H53</f>
        <v>13010.252499999999</v>
      </c>
      <c r="Q53" s="30"/>
      <c r="R53" s="43">
        <f>Q53*H53</f>
        <v>0</v>
      </c>
      <c r="S53" s="30">
        <f t="shared" ref="S53:S57" si="100">M53+Q53</f>
        <v>0</v>
      </c>
      <c r="T53" s="47">
        <f t="shared" ref="T53:T57" si="101">S53/$F$8</f>
        <v>0</v>
      </c>
      <c r="U53" s="30">
        <f t="shared" ref="U53:U57" si="102">F53-S53</f>
        <v>319.27</v>
      </c>
      <c r="V53" s="36">
        <f>U53*H53</f>
        <v>13010.252499999999</v>
      </c>
      <c r="W53" s="52"/>
      <c r="X53" s="43">
        <f>W53*H53</f>
        <v>0</v>
      </c>
      <c r="Y53" s="30"/>
      <c r="Z53" s="43"/>
      <c r="AA53" s="30">
        <f t="shared" ref="AA53:AA57" si="103">S53+Y53</f>
        <v>0</v>
      </c>
      <c r="AB53" s="47">
        <f t="shared" ref="AB53:AB57" si="104">AA53/$F$8</f>
        <v>0</v>
      </c>
      <c r="AC53" s="30">
        <f t="shared" ref="AC53:AC57" si="105">F53-AA53</f>
        <v>319.27</v>
      </c>
      <c r="AD53" s="36">
        <f>AC53*H53</f>
        <v>13010.252499999999</v>
      </c>
      <c r="AE53" s="52"/>
      <c r="AF53" s="43">
        <f t="shared" ref="AF53:AF57" si="106">AE53*P53</f>
        <v>0</v>
      </c>
      <c r="AG53" s="30"/>
      <c r="AH53" s="43"/>
      <c r="AI53" s="30">
        <f t="shared" ref="AI53:AI57" si="107">AA53+AG53</f>
        <v>0</v>
      </c>
      <c r="AJ53" s="47">
        <f t="shared" ref="AJ53:AJ57" si="108">AI53/$F$8</f>
        <v>0</v>
      </c>
      <c r="AK53" s="30">
        <f t="shared" ref="AK53:AK57" si="109">F53-AI53</f>
        <v>319.27</v>
      </c>
      <c r="AL53" s="36">
        <f>AK53*H53</f>
        <v>13010.252499999999</v>
      </c>
    </row>
    <row r="54" spans="1:38" ht="39" customHeight="1" x14ac:dyDescent="0.2">
      <c r="A54" s="92" t="s">
        <v>658</v>
      </c>
      <c r="B54" s="12" t="s">
        <v>68</v>
      </c>
      <c r="C54" s="11" t="s">
        <v>26</v>
      </c>
      <c r="D54" s="11" t="s">
        <v>69</v>
      </c>
      <c r="E54" s="13" t="s">
        <v>65</v>
      </c>
      <c r="F54" s="63">
        <v>1063.9100000000001</v>
      </c>
      <c r="G54" s="14">
        <v>9.39</v>
      </c>
      <c r="H54" s="14">
        <v>11.49</v>
      </c>
      <c r="I54" s="14">
        <v>12224.32</v>
      </c>
      <c r="J54" s="28">
        <v>8.7254246966452526E-3</v>
      </c>
      <c r="K54" s="30"/>
      <c r="L54" s="43">
        <f t="shared" si="99"/>
        <v>0</v>
      </c>
      <c r="M54" s="30">
        <f>K54</f>
        <v>0</v>
      </c>
      <c r="N54" s="25">
        <f>M54/F54</f>
        <v>0</v>
      </c>
      <c r="O54" s="30">
        <f>F54-M54</f>
        <v>1063.9100000000001</v>
      </c>
      <c r="P54" s="36">
        <f>O54*H54</f>
        <v>12224.325900000002</v>
      </c>
      <c r="Q54" s="30"/>
      <c r="R54" s="43">
        <f>Q54*H54</f>
        <v>0</v>
      </c>
      <c r="S54" s="30">
        <f t="shared" si="100"/>
        <v>0</v>
      </c>
      <c r="T54" s="47">
        <f t="shared" si="101"/>
        <v>0</v>
      </c>
      <c r="U54" s="30">
        <f t="shared" si="102"/>
        <v>1063.9100000000001</v>
      </c>
      <c r="V54" s="36">
        <f>U54*H54</f>
        <v>12224.325900000002</v>
      </c>
      <c r="W54" s="52"/>
      <c r="X54" s="43">
        <f>W54*H54</f>
        <v>0</v>
      </c>
      <c r="Y54" s="30"/>
      <c r="Z54" s="43"/>
      <c r="AA54" s="30">
        <f t="shared" si="103"/>
        <v>0</v>
      </c>
      <c r="AB54" s="47">
        <f t="shared" si="104"/>
        <v>0</v>
      </c>
      <c r="AC54" s="30">
        <f t="shared" si="105"/>
        <v>1063.9100000000001</v>
      </c>
      <c r="AD54" s="36">
        <f>AC54*H54</f>
        <v>12224.325900000002</v>
      </c>
      <c r="AE54" s="52"/>
      <c r="AF54" s="43">
        <f t="shared" si="106"/>
        <v>0</v>
      </c>
      <c r="AG54" s="30"/>
      <c r="AH54" s="43"/>
      <c r="AI54" s="30">
        <f t="shared" si="107"/>
        <v>0</v>
      </c>
      <c r="AJ54" s="47">
        <f t="shared" si="108"/>
        <v>0</v>
      </c>
      <c r="AK54" s="30">
        <f t="shared" si="109"/>
        <v>1063.9100000000001</v>
      </c>
      <c r="AL54" s="36">
        <f>AK54*H54</f>
        <v>12224.325900000002</v>
      </c>
    </row>
    <row r="55" spans="1:38" ht="39" customHeight="1" x14ac:dyDescent="0.2">
      <c r="A55" s="92" t="s">
        <v>659</v>
      </c>
      <c r="B55" s="12" t="s">
        <v>70</v>
      </c>
      <c r="C55" s="11" t="s">
        <v>26</v>
      </c>
      <c r="D55" s="11" t="s">
        <v>71</v>
      </c>
      <c r="E55" s="13" t="s">
        <v>65</v>
      </c>
      <c r="F55" s="63">
        <v>102.27</v>
      </c>
      <c r="G55" s="14">
        <v>7.82</v>
      </c>
      <c r="H55" s="14">
        <v>9.57</v>
      </c>
      <c r="I55" s="14">
        <v>978.72</v>
      </c>
      <c r="J55" s="28">
        <v>6.9858672376873663E-4</v>
      </c>
      <c r="K55" s="30"/>
      <c r="L55" s="43">
        <f t="shared" si="99"/>
        <v>0</v>
      </c>
      <c r="M55" s="30">
        <f t="shared" ref="M55:M57" si="110">K55</f>
        <v>0</v>
      </c>
      <c r="N55" s="25">
        <f>M55/F55</f>
        <v>0</v>
      </c>
      <c r="O55" s="30">
        <f>F55-M55</f>
        <v>102.27</v>
      </c>
      <c r="P55" s="36">
        <f>O55*H55</f>
        <v>978.72389999999996</v>
      </c>
      <c r="Q55" s="30"/>
      <c r="R55" s="43">
        <f>Q55*H55</f>
        <v>0</v>
      </c>
      <c r="S55" s="30">
        <f t="shared" si="100"/>
        <v>0</v>
      </c>
      <c r="T55" s="47">
        <f t="shared" si="101"/>
        <v>0</v>
      </c>
      <c r="U55" s="30">
        <f t="shared" si="102"/>
        <v>102.27</v>
      </c>
      <c r="V55" s="36">
        <f>U55*H55</f>
        <v>978.72389999999996</v>
      </c>
      <c r="W55" s="52"/>
      <c r="X55" s="43">
        <f>W55*H55</f>
        <v>0</v>
      </c>
      <c r="Y55" s="30"/>
      <c r="Z55" s="43"/>
      <c r="AA55" s="30">
        <f t="shared" si="103"/>
        <v>0</v>
      </c>
      <c r="AB55" s="47">
        <f t="shared" si="104"/>
        <v>0</v>
      </c>
      <c r="AC55" s="30">
        <f t="shared" si="105"/>
        <v>102.27</v>
      </c>
      <c r="AD55" s="36">
        <f>AC55*H55</f>
        <v>978.72389999999996</v>
      </c>
      <c r="AE55" s="52"/>
      <c r="AF55" s="43">
        <f t="shared" si="106"/>
        <v>0</v>
      </c>
      <c r="AG55" s="30"/>
      <c r="AH55" s="43"/>
      <c r="AI55" s="30">
        <f t="shared" si="107"/>
        <v>0</v>
      </c>
      <c r="AJ55" s="47">
        <f t="shared" si="108"/>
        <v>0</v>
      </c>
      <c r="AK55" s="30">
        <f t="shared" si="109"/>
        <v>102.27</v>
      </c>
      <c r="AL55" s="36">
        <f>AK55*H55</f>
        <v>978.72389999999996</v>
      </c>
    </row>
    <row r="56" spans="1:38" ht="39" customHeight="1" x14ac:dyDescent="0.2">
      <c r="A56" s="92" t="s">
        <v>660</v>
      </c>
      <c r="B56" s="12" t="s">
        <v>72</v>
      </c>
      <c r="C56" s="11" t="s">
        <v>26</v>
      </c>
      <c r="D56" s="11" t="s">
        <v>73</v>
      </c>
      <c r="E56" s="13" t="s">
        <v>65</v>
      </c>
      <c r="F56" s="63">
        <v>404.73</v>
      </c>
      <c r="G56" s="14">
        <v>12.4</v>
      </c>
      <c r="H56" s="14">
        <v>15.18</v>
      </c>
      <c r="I56" s="14">
        <v>6143.8</v>
      </c>
      <c r="J56" s="28">
        <v>4.3852962169878655E-3</v>
      </c>
      <c r="K56" s="30"/>
      <c r="L56" s="43">
        <f t="shared" si="99"/>
        <v>0</v>
      </c>
      <c r="M56" s="30">
        <f t="shared" si="110"/>
        <v>0</v>
      </c>
      <c r="N56" s="25">
        <f>M56/F56</f>
        <v>0</v>
      </c>
      <c r="O56" s="30">
        <f>F56-M56</f>
        <v>404.73</v>
      </c>
      <c r="P56" s="36">
        <f>O56*H56</f>
        <v>6143.8014000000003</v>
      </c>
      <c r="Q56" s="30"/>
      <c r="R56" s="43">
        <f>Q56*H56</f>
        <v>0</v>
      </c>
      <c r="S56" s="30">
        <f t="shared" si="100"/>
        <v>0</v>
      </c>
      <c r="T56" s="47">
        <f t="shared" si="101"/>
        <v>0</v>
      </c>
      <c r="U56" s="30">
        <f t="shared" si="102"/>
        <v>404.73</v>
      </c>
      <c r="V56" s="36">
        <f>U56*H56</f>
        <v>6143.8014000000003</v>
      </c>
      <c r="W56" s="52"/>
      <c r="X56" s="43">
        <f>W56*H56</f>
        <v>0</v>
      </c>
      <c r="Y56" s="30"/>
      <c r="Z56" s="43"/>
      <c r="AA56" s="30">
        <f t="shared" si="103"/>
        <v>0</v>
      </c>
      <c r="AB56" s="47">
        <f t="shared" si="104"/>
        <v>0</v>
      </c>
      <c r="AC56" s="30">
        <f t="shared" si="105"/>
        <v>404.73</v>
      </c>
      <c r="AD56" s="36">
        <f>AC56*H56</f>
        <v>6143.8014000000003</v>
      </c>
      <c r="AE56" s="52"/>
      <c r="AF56" s="43">
        <f t="shared" si="106"/>
        <v>0</v>
      </c>
      <c r="AG56" s="30"/>
      <c r="AH56" s="43"/>
      <c r="AI56" s="30">
        <f t="shared" si="107"/>
        <v>0</v>
      </c>
      <c r="AJ56" s="47">
        <f t="shared" si="108"/>
        <v>0</v>
      </c>
      <c r="AK56" s="30">
        <f t="shared" si="109"/>
        <v>404.73</v>
      </c>
      <c r="AL56" s="36">
        <f>AK56*H56</f>
        <v>6143.8014000000003</v>
      </c>
    </row>
    <row r="57" spans="1:38" ht="14.25" customHeight="1" x14ac:dyDescent="0.2">
      <c r="A57" s="92" t="s">
        <v>661</v>
      </c>
      <c r="B57" s="12" t="s">
        <v>104</v>
      </c>
      <c r="C57" s="11" t="s">
        <v>26</v>
      </c>
      <c r="D57" s="11" t="s">
        <v>105</v>
      </c>
      <c r="E57" s="13" t="s">
        <v>50</v>
      </c>
      <c r="F57" s="63">
        <v>16.149999999999999</v>
      </c>
      <c r="G57" s="14">
        <v>416.75</v>
      </c>
      <c r="H57" s="14">
        <v>510.39</v>
      </c>
      <c r="I57" s="14">
        <v>8242.7900000000009</v>
      </c>
      <c r="J57" s="28">
        <v>5.8835046395431835E-3</v>
      </c>
      <c r="K57" s="30"/>
      <c r="L57" s="43">
        <f t="shared" si="99"/>
        <v>0</v>
      </c>
      <c r="M57" s="30">
        <f t="shared" si="110"/>
        <v>0</v>
      </c>
      <c r="N57" s="25">
        <f>M57/F57</f>
        <v>0</v>
      </c>
      <c r="O57" s="30">
        <f>F57-M57</f>
        <v>16.149999999999999</v>
      </c>
      <c r="P57" s="36">
        <f>O57*H57</f>
        <v>8242.798499999999</v>
      </c>
      <c r="Q57" s="30"/>
      <c r="R57" s="43">
        <f>Q57*H57</f>
        <v>0</v>
      </c>
      <c r="S57" s="30">
        <f t="shared" si="100"/>
        <v>0</v>
      </c>
      <c r="T57" s="47">
        <f t="shared" si="101"/>
        <v>0</v>
      </c>
      <c r="U57" s="30">
        <f t="shared" si="102"/>
        <v>16.149999999999999</v>
      </c>
      <c r="V57" s="36">
        <f>U57*H57</f>
        <v>8242.798499999999</v>
      </c>
      <c r="W57" s="52"/>
      <c r="X57" s="43">
        <f>W57*H57</f>
        <v>0</v>
      </c>
      <c r="Y57" s="30"/>
      <c r="Z57" s="43"/>
      <c r="AA57" s="30">
        <f t="shared" si="103"/>
        <v>0</v>
      </c>
      <c r="AB57" s="47">
        <f t="shared" si="104"/>
        <v>0</v>
      </c>
      <c r="AC57" s="30">
        <f t="shared" si="105"/>
        <v>16.149999999999999</v>
      </c>
      <c r="AD57" s="36">
        <f>AC57*H57</f>
        <v>8242.798499999999</v>
      </c>
      <c r="AE57" s="52"/>
      <c r="AF57" s="43">
        <f t="shared" si="106"/>
        <v>0</v>
      </c>
      <c r="AG57" s="30"/>
      <c r="AH57" s="43"/>
      <c r="AI57" s="30">
        <f t="shared" si="107"/>
        <v>0</v>
      </c>
      <c r="AJ57" s="47">
        <f t="shared" si="108"/>
        <v>0</v>
      </c>
      <c r="AK57" s="30">
        <f t="shared" si="109"/>
        <v>16.149999999999999</v>
      </c>
      <c r="AL57" s="36">
        <f>AK57*H57</f>
        <v>8242.798499999999</v>
      </c>
    </row>
    <row r="58" spans="1:38" ht="14.25" customHeight="1" x14ac:dyDescent="0.2">
      <c r="A58" s="91" t="s">
        <v>106</v>
      </c>
      <c r="B58" s="8"/>
      <c r="C58" s="8"/>
      <c r="D58" s="8" t="s">
        <v>107</v>
      </c>
      <c r="E58" s="8"/>
      <c r="F58" s="9"/>
      <c r="G58" s="8"/>
      <c r="H58" s="8"/>
      <c r="I58" s="10">
        <v>55985.86</v>
      </c>
      <c r="J58" s="27">
        <v>3.9961356174161314E-2</v>
      </c>
      <c r="K58" s="32"/>
      <c r="L58" s="44"/>
      <c r="M58" s="22"/>
      <c r="N58" s="22"/>
      <c r="O58" s="32"/>
      <c r="P58" s="37">
        <f>P59</f>
        <v>55985.866200000004</v>
      </c>
      <c r="Q58" s="32"/>
      <c r="R58" s="44"/>
      <c r="S58" s="32"/>
      <c r="T58" s="48"/>
      <c r="U58" s="32"/>
      <c r="V58" s="37">
        <f>V59</f>
        <v>55985.866200000004</v>
      </c>
      <c r="W58" s="53"/>
      <c r="X58" s="44"/>
      <c r="Y58" s="32"/>
      <c r="Z58" s="44"/>
      <c r="AA58" s="32"/>
      <c r="AB58" s="48"/>
      <c r="AC58" s="32"/>
      <c r="AD58" s="37">
        <f>AD59</f>
        <v>55985.866200000004</v>
      </c>
      <c r="AE58" s="53"/>
      <c r="AF58" s="44"/>
      <c r="AG58" s="32"/>
      <c r="AH58" s="44"/>
      <c r="AI58" s="32"/>
      <c r="AJ58" s="48"/>
      <c r="AK58" s="32"/>
      <c r="AL58" s="37">
        <f>AL59</f>
        <v>55985.866200000004</v>
      </c>
    </row>
    <row r="59" spans="1:38" ht="51.75" customHeight="1" x14ac:dyDescent="0.2">
      <c r="A59" s="92" t="s">
        <v>662</v>
      </c>
      <c r="B59" s="12" t="s">
        <v>108</v>
      </c>
      <c r="C59" s="11" t="s">
        <v>109</v>
      </c>
      <c r="D59" s="11" t="s">
        <v>110</v>
      </c>
      <c r="E59" s="13" t="s">
        <v>111</v>
      </c>
      <c r="F59" s="62">
        <v>647.46</v>
      </c>
      <c r="G59" s="14">
        <v>70.61</v>
      </c>
      <c r="H59" s="14">
        <v>86.47</v>
      </c>
      <c r="I59" s="14">
        <v>55985.86</v>
      </c>
      <c r="J59" s="28">
        <v>3.9961356174161314E-2</v>
      </c>
      <c r="K59" s="30"/>
      <c r="L59" s="43">
        <f>K59*H59</f>
        <v>0</v>
      </c>
      <c r="M59" s="30">
        <f>K59</f>
        <v>0</v>
      </c>
      <c r="N59" s="25">
        <f>M59/F59</f>
        <v>0</v>
      </c>
      <c r="O59" s="30">
        <f>F59-M59</f>
        <v>647.46</v>
      </c>
      <c r="P59" s="36">
        <f>O59*H59</f>
        <v>55985.866200000004</v>
      </c>
      <c r="Q59" s="30"/>
      <c r="R59" s="43">
        <f>Q59*H59</f>
        <v>0</v>
      </c>
      <c r="S59" s="30">
        <f>M59+Q59</f>
        <v>0</v>
      </c>
      <c r="T59" s="47">
        <f>S59/$F$8</f>
        <v>0</v>
      </c>
      <c r="U59" s="30">
        <f t="shared" ref="U59" si="111">F59-S59</f>
        <v>647.46</v>
      </c>
      <c r="V59" s="36">
        <f>U59*H59</f>
        <v>55985.866200000004</v>
      </c>
      <c r="W59" s="52"/>
      <c r="X59" s="43">
        <f>W59*H59</f>
        <v>0</v>
      </c>
      <c r="Y59" s="30"/>
      <c r="Z59" s="43"/>
      <c r="AA59" s="30">
        <f>S59+Y59</f>
        <v>0</v>
      </c>
      <c r="AB59" s="47">
        <f>AA59/$F$8</f>
        <v>0</v>
      </c>
      <c r="AC59" s="30">
        <f t="shared" ref="AC59" si="112">F59-AA59</f>
        <v>647.46</v>
      </c>
      <c r="AD59" s="36">
        <f>AC59*H59</f>
        <v>55985.866200000004</v>
      </c>
      <c r="AE59" s="52"/>
      <c r="AF59" s="43">
        <f t="shared" ref="AF59" si="113">AE59*P59</f>
        <v>0</v>
      </c>
      <c r="AG59" s="30"/>
      <c r="AH59" s="43"/>
      <c r="AI59" s="30">
        <f t="shared" ref="AI59" si="114">AA59+AG59</f>
        <v>0</v>
      </c>
      <c r="AJ59" s="47">
        <f t="shared" ref="AJ59" si="115">AI59/$F$8</f>
        <v>0</v>
      </c>
      <c r="AK59" s="30">
        <f t="shared" ref="AK59" si="116">F59-AI59</f>
        <v>647.46</v>
      </c>
      <c r="AL59" s="36">
        <f>AK59*H59</f>
        <v>55985.866200000004</v>
      </c>
    </row>
    <row r="60" spans="1:38" ht="14.25" customHeight="1" x14ac:dyDescent="0.2">
      <c r="A60" s="91" t="s">
        <v>112</v>
      </c>
      <c r="B60" s="8"/>
      <c r="C60" s="8"/>
      <c r="D60" s="8" t="s">
        <v>113</v>
      </c>
      <c r="E60" s="8"/>
      <c r="F60" s="9"/>
      <c r="G60" s="8"/>
      <c r="H60" s="8"/>
      <c r="I60" s="10">
        <v>11806.48</v>
      </c>
      <c r="J60" s="27">
        <v>8.4271805852962171E-3</v>
      </c>
      <c r="K60" s="32"/>
      <c r="L60" s="44"/>
      <c r="M60" s="22"/>
      <c r="N60" s="22"/>
      <c r="O60" s="32"/>
      <c r="P60" s="37">
        <f>P61</f>
        <v>11806.48</v>
      </c>
      <c r="Q60" s="32"/>
      <c r="R60" s="44"/>
      <c r="S60" s="32"/>
      <c r="T60" s="48"/>
      <c r="U60" s="32"/>
      <c r="V60" s="37">
        <f>V61</f>
        <v>11806.48</v>
      </c>
      <c r="W60" s="53"/>
      <c r="X60" s="44"/>
      <c r="Y60" s="32"/>
      <c r="Z60" s="44"/>
      <c r="AA60" s="32"/>
      <c r="AB60" s="48"/>
      <c r="AC60" s="32"/>
      <c r="AD60" s="37">
        <f>AD61</f>
        <v>11806.48</v>
      </c>
      <c r="AE60" s="53"/>
      <c r="AF60" s="44"/>
      <c r="AG60" s="32"/>
      <c r="AH60" s="44"/>
      <c r="AI60" s="32"/>
      <c r="AJ60" s="48"/>
      <c r="AK60" s="32"/>
      <c r="AL60" s="37">
        <f>AL61</f>
        <v>11806.48</v>
      </c>
    </row>
    <row r="61" spans="1:38" ht="25.5" customHeight="1" x14ac:dyDescent="0.2">
      <c r="A61" s="92" t="s">
        <v>663</v>
      </c>
      <c r="B61" s="12" t="s">
        <v>114</v>
      </c>
      <c r="C61" s="11" t="s">
        <v>26</v>
      </c>
      <c r="D61" s="11" t="s">
        <v>115</v>
      </c>
      <c r="E61" s="13" t="s">
        <v>116</v>
      </c>
      <c r="F61" s="12">
        <v>232</v>
      </c>
      <c r="G61" s="14">
        <v>41.56</v>
      </c>
      <c r="H61" s="14">
        <v>50.89</v>
      </c>
      <c r="I61" s="14">
        <v>11806.48</v>
      </c>
      <c r="J61" s="28">
        <v>8.4271805852962171E-3</v>
      </c>
      <c r="K61" s="30"/>
      <c r="L61" s="43">
        <f>K61*H61</f>
        <v>0</v>
      </c>
      <c r="M61" s="30">
        <f>K61</f>
        <v>0</v>
      </c>
      <c r="N61" s="25">
        <f>M61/F61</f>
        <v>0</v>
      </c>
      <c r="O61" s="30">
        <f>F61-M61</f>
        <v>232</v>
      </c>
      <c r="P61" s="36">
        <f>O61*H61</f>
        <v>11806.48</v>
      </c>
      <c r="Q61" s="30"/>
      <c r="R61" s="43">
        <f>Q61*H61</f>
        <v>0</v>
      </c>
      <c r="S61" s="30">
        <f>M61+Q61</f>
        <v>0</v>
      </c>
      <c r="T61" s="47">
        <f>S61/$F$8</f>
        <v>0</v>
      </c>
      <c r="U61" s="30">
        <f t="shared" ref="U61" si="117">F61-S61</f>
        <v>232</v>
      </c>
      <c r="V61" s="36">
        <f>U61*H61</f>
        <v>11806.48</v>
      </c>
      <c r="W61" s="52"/>
      <c r="X61" s="43">
        <f>W61*H61</f>
        <v>0</v>
      </c>
      <c r="Y61" s="30"/>
      <c r="Z61" s="43"/>
      <c r="AA61" s="30">
        <f>S61+Y61</f>
        <v>0</v>
      </c>
      <c r="AB61" s="47">
        <f>AA61/$F$8</f>
        <v>0</v>
      </c>
      <c r="AC61" s="30">
        <f t="shared" ref="AC61" si="118">F61-AA61</f>
        <v>232</v>
      </c>
      <c r="AD61" s="36">
        <f>AC61*H61</f>
        <v>11806.48</v>
      </c>
      <c r="AE61" s="52"/>
      <c r="AF61" s="43">
        <f t="shared" ref="AF61" si="119">AE61*P61</f>
        <v>0</v>
      </c>
      <c r="AG61" s="30"/>
      <c r="AH61" s="43"/>
      <c r="AI61" s="30">
        <f t="shared" ref="AI61" si="120">AA61+AG61</f>
        <v>0</v>
      </c>
      <c r="AJ61" s="47">
        <f t="shared" ref="AJ61" si="121">AI61/$F$8</f>
        <v>0</v>
      </c>
      <c r="AK61" s="30">
        <f t="shared" ref="AK61" si="122">F61-AI61</f>
        <v>232</v>
      </c>
      <c r="AL61" s="36">
        <f>AK61*H61</f>
        <v>11806.48</v>
      </c>
    </row>
    <row r="62" spans="1:38" ht="14.25" customHeight="1" x14ac:dyDescent="0.2">
      <c r="A62" s="91" t="s">
        <v>117</v>
      </c>
      <c r="B62" s="8"/>
      <c r="C62" s="8"/>
      <c r="D62" s="8" t="s">
        <v>118</v>
      </c>
      <c r="E62" s="8"/>
      <c r="F62" s="9"/>
      <c r="G62" s="8"/>
      <c r="H62" s="8"/>
      <c r="I62" s="10">
        <v>53575.28</v>
      </c>
      <c r="J62" s="27">
        <v>3.8240742326909348E-2</v>
      </c>
      <c r="K62" s="32"/>
      <c r="L62" s="44"/>
      <c r="M62" s="22"/>
      <c r="N62" s="22"/>
      <c r="O62" s="32"/>
      <c r="P62" s="37">
        <f>SUM(P63:P65)</f>
        <v>53575.293899999997</v>
      </c>
      <c r="Q62" s="32"/>
      <c r="R62" s="44"/>
      <c r="S62" s="32"/>
      <c r="T62" s="48"/>
      <c r="U62" s="32"/>
      <c r="V62" s="37">
        <f>SUM(V63:V65)</f>
        <v>50597.629979999998</v>
      </c>
      <c r="W62" s="53"/>
      <c r="X62" s="44"/>
      <c r="Y62" s="32"/>
      <c r="Z62" s="44"/>
      <c r="AA62" s="32"/>
      <c r="AB62" s="48"/>
      <c r="AC62" s="32"/>
      <c r="AD62" s="37">
        <f>SUM(AD63:AD65)</f>
        <v>50597.629979999998</v>
      </c>
      <c r="AE62" s="53"/>
      <c r="AF62" s="44"/>
      <c r="AG62" s="32"/>
      <c r="AH62" s="44"/>
      <c r="AI62" s="32"/>
      <c r="AJ62" s="48"/>
      <c r="AK62" s="32"/>
      <c r="AL62" s="37">
        <f>SUM(AL63:AL65)</f>
        <v>50597.629979999998</v>
      </c>
    </row>
    <row r="63" spans="1:38" ht="14.25" customHeight="1" x14ac:dyDescent="0.2">
      <c r="A63" s="92" t="s">
        <v>664</v>
      </c>
      <c r="B63" s="12" t="s">
        <v>119</v>
      </c>
      <c r="C63" s="11" t="s">
        <v>26</v>
      </c>
      <c r="D63" s="11" t="s">
        <v>120</v>
      </c>
      <c r="E63" s="13" t="s">
        <v>24</v>
      </c>
      <c r="F63" s="12">
        <v>914.03</v>
      </c>
      <c r="G63" s="14">
        <v>37.1</v>
      </c>
      <c r="H63" s="14">
        <v>45.43</v>
      </c>
      <c r="I63" s="14">
        <v>41524.379999999997</v>
      </c>
      <c r="J63" s="28">
        <v>2.9639100642398285E-2</v>
      </c>
      <c r="K63" s="30"/>
      <c r="L63" s="43">
        <f t="shared" ref="L63:L65" si="123">K63*H63</f>
        <v>0</v>
      </c>
      <c r="M63" s="30">
        <f>K63</f>
        <v>0</v>
      </c>
      <c r="N63" s="25">
        <f>M63/F63</f>
        <v>0</v>
      </c>
      <c r="O63" s="30">
        <f>F63-M63</f>
        <v>914.03</v>
      </c>
      <c r="P63" s="36">
        <f>O63*H63</f>
        <v>41524.382899999997</v>
      </c>
      <c r="Q63" s="97">
        <f>'MEMORIA DE CALCULO'!H192</f>
        <v>65.543999999999997</v>
      </c>
      <c r="R63" s="43">
        <f>Q63*H63</f>
        <v>2977.66392</v>
      </c>
      <c r="S63" s="30">
        <f t="shared" ref="S63:S65" si="124">M63+Q63</f>
        <v>65.543999999999997</v>
      </c>
      <c r="T63" s="47">
        <f t="shared" ref="T63:T65" si="125">S63/$F$8</f>
        <v>0.37240909090909091</v>
      </c>
      <c r="U63" s="30">
        <f t="shared" ref="U63:U65" si="126">F63-S63</f>
        <v>848.48599999999999</v>
      </c>
      <c r="V63" s="36">
        <f>U63*H63</f>
        <v>38546.718979999998</v>
      </c>
      <c r="W63" s="52"/>
      <c r="X63" s="43">
        <f>W63*H63</f>
        <v>0</v>
      </c>
      <c r="Y63" s="30"/>
      <c r="Z63" s="43"/>
      <c r="AA63" s="30">
        <f t="shared" ref="AA63:AA65" si="127">S63+Y63</f>
        <v>65.543999999999997</v>
      </c>
      <c r="AB63" s="47">
        <f t="shared" ref="AB63:AB65" si="128">AA63/$F$8</f>
        <v>0.37240909090909091</v>
      </c>
      <c r="AC63" s="30">
        <f t="shared" ref="AC63:AC65" si="129">F63-AA63</f>
        <v>848.48599999999999</v>
      </c>
      <c r="AD63" s="36">
        <f>AC63*H63</f>
        <v>38546.718979999998</v>
      </c>
      <c r="AE63" s="52"/>
      <c r="AF63" s="43">
        <f t="shared" ref="AF63:AF65" si="130">AE63*P63</f>
        <v>0</v>
      </c>
      <c r="AG63" s="30"/>
      <c r="AH63" s="43"/>
      <c r="AI63" s="30">
        <f t="shared" ref="AI63:AI65" si="131">AA63+AG63</f>
        <v>65.543999999999997</v>
      </c>
      <c r="AJ63" s="47">
        <f t="shared" ref="AJ63:AJ65" si="132">AI63/$F$8</f>
        <v>0.37240909090909091</v>
      </c>
      <c r="AK63" s="30">
        <f t="shared" ref="AK63:AK65" si="133">F63-AI63</f>
        <v>848.48599999999999</v>
      </c>
      <c r="AL63" s="36">
        <f>AK63*H63</f>
        <v>38546.718979999998</v>
      </c>
    </row>
    <row r="64" spans="1:38" ht="25.5" customHeight="1" x14ac:dyDescent="0.2">
      <c r="A64" s="92" t="s">
        <v>665</v>
      </c>
      <c r="B64" s="12" t="s">
        <v>121</v>
      </c>
      <c r="C64" s="11" t="s">
        <v>26</v>
      </c>
      <c r="D64" s="11" t="s">
        <v>122</v>
      </c>
      <c r="E64" s="13" t="s">
        <v>116</v>
      </c>
      <c r="F64" s="12">
        <v>295.3</v>
      </c>
      <c r="G64" s="14">
        <v>17.8</v>
      </c>
      <c r="H64" s="14">
        <v>21.79</v>
      </c>
      <c r="I64" s="14">
        <v>6434.58</v>
      </c>
      <c r="J64" s="28">
        <v>4.5928479657387578E-3</v>
      </c>
      <c r="K64" s="30"/>
      <c r="L64" s="43">
        <f t="shared" si="123"/>
        <v>0</v>
      </c>
      <c r="M64" s="30">
        <f>K64</f>
        <v>0</v>
      </c>
      <c r="N64" s="25">
        <f>M64/F64</f>
        <v>0</v>
      </c>
      <c r="O64" s="30">
        <f>F64-M64</f>
        <v>295.3</v>
      </c>
      <c r="P64" s="36">
        <f>O64*H64</f>
        <v>6434.5870000000004</v>
      </c>
      <c r="Q64" s="30"/>
      <c r="R64" s="43">
        <f>Q64*H64</f>
        <v>0</v>
      </c>
      <c r="S64" s="30">
        <f t="shared" si="124"/>
        <v>0</v>
      </c>
      <c r="T64" s="47">
        <f t="shared" si="125"/>
        <v>0</v>
      </c>
      <c r="U64" s="30">
        <f t="shared" si="126"/>
        <v>295.3</v>
      </c>
      <c r="V64" s="36">
        <f>U64*H64</f>
        <v>6434.5870000000004</v>
      </c>
      <c r="W64" s="52"/>
      <c r="X64" s="43">
        <f>W64*H64</f>
        <v>0</v>
      </c>
      <c r="Y64" s="30"/>
      <c r="Z64" s="43"/>
      <c r="AA64" s="30">
        <f t="shared" si="127"/>
        <v>0</v>
      </c>
      <c r="AB64" s="47">
        <f t="shared" si="128"/>
        <v>0</v>
      </c>
      <c r="AC64" s="30">
        <f t="shared" si="129"/>
        <v>295.3</v>
      </c>
      <c r="AD64" s="36">
        <f>AC64*H64</f>
        <v>6434.5870000000004</v>
      </c>
      <c r="AE64" s="52"/>
      <c r="AF64" s="43">
        <f t="shared" si="130"/>
        <v>0</v>
      </c>
      <c r="AG64" s="30"/>
      <c r="AH64" s="43"/>
      <c r="AI64" s="30">
        <f t="shared" si="131"/>
        <v>0</v>
      </c>
      <c r="AJ64" s="47">
        <f t="shared" si="132"/>
        <v>0</v>
      </c>
      <c r="AK64" s="30">
        <f t="shared" si="133"/>
        <v>295.3</v>
      </c>
      <c r="AL64" s="36">
        <f>AK64*H64</f>
        <v>6434.5870000000004</v>
      </c>
    </row>
    <row r="65" spans="1:38" ht="14.25" customHeight="1" x14ac:dyDescent="0.2">
      <c r="A65" s="92" t="s">
        <v>666</v>
      </c>
      <c r="B65" s="12" t="s">
        <v>123</v>
      </c>
      <c r="C65" s="11" t="s">
        <v>29</v>
      </c>
      <c r="D65" s="11" t="s">
        <v>124</v>
      </c>
      <c r="E65" s="13" t="s">
        <v>24</v>
      </c>
      <c r="F65" s="12">
        <v>12.92</v>
      </c>
      <c r="G65" s="14">
        <v>354.95</v>
      </c>
      <c r="H65" s="14">
        <v>434.7</v>
      </c>
      <c r="I65" s="14">
        <v>5616.32</v>
      </c>
      <c r="J65" s="28">
        <v>4.0087937187723056E-3</v>
      </c>
      <c r="K65" s="30"/>
      <c r="L65" s="43">
        <f t="shared" si="123"/>
        <v>0</v>
      </c>
      <c r="M65" s="30">
        <f t="shared" ref="M65" si="134">K65</f>
        <v>0</v>
      </c>
      <c r="N65" s="25">
        <f>M65/F65</f>
        <v>0</v>
      </c>
      <c r="O65" s="30">
        <f>F65-M65</f>
        <v>12.92</v>
      </c>
      <c r="P65" s="36">
        <f>O65*H65</f>
        <v>5616.3239999999996</v>
      </c>
      <c r="Q65" s="30"/>
      <c r="R65" s="43">
        <f>Q65*H65</f>
        <v>0</v>
      </c>
      <c r="S65" s="30">
        <f t="shared" si="124"/>
        <v>0</v>
      </c>
      <c r="T65" s="47">
        <f t="shared" si="125"/>
        <v>0</v>
      </c>
      <c r="U65" s="30">
        <f t="shared" si="126"/>
        <v>12.92</v>
      </c>
      <c r="V65" s="36">
        <f>U65*H65</f>
        <v>5616.3239999999996</v>
      </c>
      <c r="W65" s="52"/>
      <c r="X65" s="43">
        <f>W65*H65</f>
        <v>0</v>
      </c>
      <c r="Y65" s="30"/>
      <c r="Z65" s="43"/>
      <c r="AA65" s="30">
        <f t="shared" si="127"/>
        <v>0</v>
      </c>
      <c r="AB65" s="47">
        <f t="shared" si="128"/>
        <v>0</v>
      </c>
      <c r="AC65" s="30">
        <f t="shared" si="129"/>
        <v>12.92</v>
      </c>
      <c r="AD65" s="36">
        <f>AC65*H65</f>
        <v>5616.3239999999996</v>
      </c>
      <c r="AE65" s="52"/>
      <c r="AF65" s="43">
        <f t="shared" si="130"/>
        <v>0</v>
      </c>
      <c r="AG65" s="30"/>
      <c r="AH65" s="43"/>
      <c r="AI65" s="30">
        <f t="shared" si="131"/>
        <v>0</v>
      </c>
      <c r="AJ65" s="47">
        <f t="shared" si="132"/>
        <v>0</v>
      </c>
      <c r="AK65" s="30">
        <f t="shared" si="133"/>
        <v>12.92</v>
      </c>
      <c r="AL65" s="36">
        <f>AK65*H65</f>
        <v>5616.3239999999996</v>
      </c>
    </row>
    <row r="66" spans="1:38" ht="14.25" customHeight="1" x14ac:dyDescent="0.2">
      <c r="A66" s="91" t="s">
        <v>125</v>
      </c>
      <c r="B66" s="8"/>
      <c r="C66" s="8"/>
      <c r="D66" s="8" t="s">
        <v>126</v>
      </c>
      <c r="E66" s="8"/>
      <c r="F66" s="9"/>
      <c r="G66" s="8"/>
      <c r="H66" s="8"/>
      <c r="I66" s="10">
        <v>149488.57</v>
      </c>
      <c r="J66" s="27">
        <v>0.10670133476088509</v>
      </c>
      <c r="K66" s="32"/>
      <c r="L66" s="44"/>
      <c r="M66" s="22"/>
      <c r="N66" s="22"/>
      <c r="O66" s="32"/>
      <c r="P66" s="37"/>
      <c r="Q66" s="32"/>
      <c r="R66" s="44"/>
      <c r="S66" s="32"/>
      <c r="T66" s="48"/>
      <c r="U66" s="32"/>
      <c r="V66" s="37"/>
      <c r="W66" s="53"/>
      <c r="X66" s="44"/>
      <c r="Y66" s="32"/>
      <c r="Z66" s="44"/>
      <c r="AA66" s="32"/>
      <c r="AB66" s="48"/>
      <c r="AC66" s="32"/>
      <c r="AD66" s="37"/>
      <c r="AE66" s="53"/>
      <c r="AF66" s="44"/>
      <c r="AG66" s="32"/>
      <c r="AH66" s="44"/>
      <c r="AI66" s="32"/>
      <c r="AJ66" s="48"/>
      <c r="AK66" s="32"/>
      <c r="AL66" s="37"/>
    </row>
    <row r="67" spans="1:38" ht="14.25" customHeight="1" x14ac:dyDescent="0.2">
      <c r="A67" s="91" t="s">
        <v>127</v>
      </c>
      <c r="B67" s="8"/>
      <c r="C67" s="8"/>
      <c r="D67" s="8" t="s">
        <v>128</v>
      </c>
      <c r="E67" s="8"/>
      <c r="F67" s="9"/>
      <c r="G67" s="8"/>
      <c r="H67" s="8"/>
      <c r="I67" s="10">
        <v>25618.06</v>
      </c>
      <c r="J67" s="27">
        <v>1.8285553176302642E-2</v>
      </c>
      <c r="K67" s="32"/>
      <c r="L67" s="44"/>
      <c r="M67" s="22"/>
      <c r="N67" s="22"/>
      <c r="O67" s="32"/>
      <c r="P67" s="37">
        <f>SUM(P68:P74)</f>
        <v>25618.06</v>
      </c>
      <c r="Q67" s="32"/>
      <c r="R67" s="44"/>
      <c r="S67" s="32"/>
      <c r="T67" s="48"/>
      <c r="U67" s="32"/>
      <c r="V67" s="37">
        <f>SUM(V68:V74)</f>
        <v>25618.06</v>
      </c>
      <c r="W67" s="53"/>
      <c r="X67" s="44"/>
      <c r="Y67" s="32"/>
      <c r="Z67" s="44"/>
      <c r="AA67" s="32"/>
      <c r="AB67" s="48"/>
      <c r="AC67" s="32"/>
      <c r="AD67" s="37">
        <f>SUM(AD68:AD74)</f>
        <v>25618.06</v>
      </c>
      <c r="AE67" s="53"/>
      <c r="AF67" s="44"/>
      <c r="AG67" s="32"/>
      <c r="AH67" s="44"/>
      <c r="AI67" s="32"/>
      <c r="AJ67" s="48"/>
      <c r="AK67" s="32"/>
      <c r="AL67" s="37">
        <f>SUM(AL68:AL74)</f>
        <v>25618.06</v>
      </c>
    </row>
    <row r="68" spans="1:38" ht="64.5" customHeight="1" x14ac:dyDescent="0.2">
      <c r="A68" s="92" t="s">
        <v>667</v>
      </c>
      <c r="B68" s="12" t="s">
        <v>129</v>
      </c>
      <c r="C68" s="11" t="s">
        <v>26</v>
      </c>
      <c r="D68" s="11" t="s">
        <v>130</v>
      </c>
      <c r="E68" s="13" t="s">
        <v>31</v>
      </c>
      <c r="F68" s="12">
        <v>7</v>
      </c>
      <c r="G68" s="14">
        <v>730.3</v>
      </c>
      <c r="H68" s="14">
        <v>894.39</v>
      </c>
      <c r="I68" s="14">
        <v>6260.73</v>
      </c>
      <c r="J68" s="28">
        <v>4.4687580299785871E-3</v>
      </c>
      <c r="K68" s="30"/>
      <c r="L68" s="43">
        <f t="shared" ref="L68:L74" si="135">K68*H68</f>
        <v>0</v>
      </c>
      <c r="M68" s="30">
        <f>K68</f>
        <v>0</v>
      </c>
      <c r="N68" s="25">
        <f t="shared" ref="N68:N74" si="136">M68/F68</f>
        <v>0</v>
      </c>
      <c r="O68" s="30">
        <f t="shared" ref="O68:O74" si="137">F68-M68</f>
        <v>7</v>
      </c>
      <c r="P68" s="36">
        <f t="shared" ref="P68:P74" si="138">O68*H68</f>
        <v>6260.73</v>
      </c>
      <c r="Q68" s="30"/>
      <c r="R68" s="43">
        <f t="shared" ref="R68:R74" si="139">Q68*H68</f>
        <v>0</v>
      </c>
      <c r="S68" s="30">
        <f t="shared" ref="S68:S74" si="140">M68+Q68</f>
        <v>0</v>
      </c>
      <c r="T68" s="47">
        <f t="shared" ref="T68:T74" si="141">S68/$F$8</f>
        <v>0</v>
      </c>
      <c r="U68" s="30">
        <f t="shared" ref="U68:U74" si="142">F68-S68</f>
        <v>7</v>
      </c>
      <c r="V68" s="36">
        <f t="shared" ref="V68:V74" si="143">U68*H68</f>
        <v>6260.73</v>
      </c>
      <c r="W68" s="52"/>
      <c r="X68" s="43">
        <f t="shared" ref="X68:X74" si="144">W68*H68</f>
        <v>0</v>
      </c>
      <c r="Y68" s="30"/>
      <c r="Z68" s="43"/>
      <c r="AA68" s="30">
        <f t="shared" ref="AA68:AA74" si="145">S68+Y68</f>
        <v>0</v>
      </c>
      <c r="AB68" s="47">
        <f t="shared" ref="AB68:AB74" si="146">AA68/$F$8</f>
        <v>0</v>
      </c>
      <c r="AC68" s="30">
        <f t="shared" ref="AC68:AC74" si="147">F68-AA68</f>
        <v>7</v>
      </c>
      <c r="AD68" s="36">
        <f t="shared" ref="AD68:AD74" si="148">AC68*H68</f>
        <v>6260.73</v>
      </c>
      <c r="AE68" s="52"/>
      <c r="AF68" s="43">
        <f t="shared" ref="AF68:AF74" si="149">AE68*P68</f>
        <v>0</v>
      </c>
      <c r="AG68" s="30"/>
      <c r="AH68" s="43"/>
      <c r="AI68" s="30">
        <f t="shared" ref="AI68:AI74" si="150">AA68+AG68</f>
        <v>0</v>
      </c>
      <c r="AJ68" s="47">
        <f t="shared" ref="AJ68:AJ74" si="151">AI68/$F$8</f>
        <v>0</v>
      </c>
      <c r="AK68" s="30">
        <f t="shared" ref="AK68:AK74" si="152">F68-AI68</f>
        <v>7</v>
      </c>
      <c r="AL68" s="36">
        <f t="shared" ref="AL68:AL74" si="153">AK68*H68</f>
        <v>6260.73</v>
      </c>
    </row>
    <row r="69" spans="1:38" ht="64.5" customHeight="1" x14ac:dyDescent="0.2">
      <c r="A69" s="92" t="s">
        <v>668</v>
      </c>
      <c r="B69" s="12" t="s">
        <v>131</v>
      </c>
      <c r="C69" s="11" t="s">
        <v>26</v>
      </c>
      <c r="D69" s="11" t="s">
        <v>132</v>
      </c>
      <c r="E69" s="13" t="s">
        <v>31</v>
      </c>
      <c r="F69" s="12">
        <v>7</v>
      </c>
      <c r="G69" s="14">
        <v>606.26</v>
      </c>
      <c r="H69" s="14">
        <v>742.48</v>
      </c>
      <c r="I69" s="14">
        <v>5197.3599999999997</v>
      </c>
      <c r="J69" s="28">
        <v>3.7097501784439687E-3</v>
      </c>
      <c r="K69" s="30"/>
      <c r="L69" s="43">
        <f t="shared" si="135"/>
        <v>0</v>
      </c>
      <c r="M69" s="30">
        <f>K69</f>
        <v>0</v>
      </c>
      <c r="N69" s="25">
        <f t="shared" si="136"/>
        <v>0</v>
      </c>
      <c r="O69" s="30">
        <f t="shared" si="137"/>
        <v>7</v>
      </c>
      <c r="P69" s="36">
        <f t="shared" si="138"/>
        <v>5197.3600000000006</v>
      </c>
      <c r="Q69" s="30"/>
      <c r="R69" s="43">
        <f t="shared" si="139"/>
        <v>0</v>
      </c>
      <c r="S69" s="30">
        <f t="shared" si="140"/>
        <v>0</v>
      </c>
      <c r="T69" s="47">
        <f t="shared" si="141"/>
        <v>0</v>
      </c>
      <c r="U69" s="30">
        <f t="shared" si="142"/>
        <v>7</v>
      </c>
      <c r="V69" s="36">
        <f t="shared" si="143"/>
        <v>5197.3600000000006</v>
      </c>
      <c r="W69" s="52"/>
      <c r="X69" s="43">
        <f t="shared" si="144"/>
        <v>0</v>
      </c>
      <c r="Y69" s="30"/>
      <c r="Z69" s="43"/>
      <c r="AA69" s="30">
        <f t="shared" si="145"/>
        <v>0</v>
      </c>
      <c r="AB69" s="47">
        <f t="shared" si="146"/>
        <v>0</v>
      </c>
      <c r="AC69" s="30">
        <f t="shared" si="147"/>
        <v>7</v>
      </c>
      <c r="AD69" s="36">
        <f t="shared" si="148"/>
        <v>5197.3600000000006</v>
      </c>
      <c r="AE69" s="52"/>
      <c r="AF69" s="43">
        <f t="shared" si="149"/>
        <v>0</v>
      </c>
      <c r="AG69" s="30"/>
      <c r="AH69" s="43"/>
      <c r="AI69" s="30">
        <f t="shared" si="150"/>
        <v>0</v>
      </c>
      <c r="AJ69" s="47">
        <f t="shared" si="151"/>
        <v>0</v>
      </c>
      <c r="AK69" s="30">
        <f t="shared" si="152"/>
        <v>7</v>
      </c>
      <c r="AL69" s="36">
        <f t="shared" si="153"/>
        <v>5197.3600000000006</v>
      </c>
    </row>
    <row r="70" spans="1:38" ht="14.25" customHeight="1" x14ac:dyDescent="0.2">
      <c r="A70" s="92" t="s">
        <v>669</v>
      </c>
      <c r="B70" s="12" t="s">
        <v>129</v>
      </c>
      <c r="C70" s="11" t="s">
        <v>26</v>
      </c>
      <c r="D70" s="11" t="s">
        <v>130</v>
      </c>
      <c r="E70" s="13" t="s">
        <v>31</v>
      </c>
      <c r="F70" s="12">
        <v>2</v>
      </c>
      <c r="G70" s="14">
        <v>730.3</v>
      </c>
      <c r="H70" s="14">
        <v>894.39</v>
      </c>
      <c r="I70" s="14">
        <v>1788.78</v>
      </c>
      <c r="J70" s="28">
        <v>1.2767880085653104E-3</v>
      </c>
      <c r="K70" s="30"/>
      <c r="L70" s="43">
        <f t="shared" si="135"/>
        <v>0</v>
      </c>
      <c r="M70" s="30">
        <f t="shared" ref="M70:M72" si="154">K70</f>
        <v>0</v>
      </c>
      <c r="N70" s="25">
        <f t="shared" si="136"/>
        <v>0</v>
      </c>
      <c r="O70" s="30">
        <f t="shared" si="137"/>
        <v>2</v>
      </c>
      <c r="P70" s="36">
        <f t="shared" si="138"/>
        <v>1788.78</v>
      </c>
      <c r="Q70" s="30"/>
      <c r="R70" s="43">
        <f t="shared" si="139"/>
        <v>0</v>
      </c>
      <c r="S70" s="30">
        <f t="shared" si="140"/>
        <v>0</v>
      </c>
      <c r="T70" s="47">
        <f t="shared" si="141"/>
        <v>0</v>
      </c>
      <c r="U70" s="30">
        <f t="shared" si="142"/>
        <v>2</v>
      </c>
      <c r="V70" s="36">
        <f t="shared" si="143"/>
        <v>1788.78</v>
      </c>
      <c r="W70" s="52"/>
      <c r="X70" s="43">
        <f t="shared" si="144"/>
        <v>0</v>
      </c>
      <c r="Y70" s="30"/>
      <c r="Z70" s="43"/>
      <c r="AA70" s="30">
        <f t="shared" si="145"/>
        <v>0</v>
      </c>
      <c r="AB70" s="47">
        <f t="shared" si="146"/>
        <v>0</v>
      </c>
      <c r="AC70" s="30">
        <f t="shared" si="147"/>
        <v>2</v>
      </c>
      <c r="AD70" s="36">
        <f t="shared" si="148"/>
        <v>1788.78</v>
      </c>
      <c r="AE70" s="52"/>
      <c r="AF70" s="43">
        <f t="shared" si="149"/>
        <v>0</v>
      </c>
      <c r="AG70" s="30"/>
      <c r="AH70" s="43"/>
      <c r="AI70" s="30">
        <f t="shared" si="150"/>
        <v>0</v>
      </c>
      <c r="AJ70" s="47">
        <f t="shared" si="151"/>
        <v>0</v>
      </c>
      <c r="AK70" s="30">
        <f t="shared" si="152"/>
        <v>2</v>
      </c>
      <c r="AL70" s="36">
        <f t="shared" si="153"/>
        <v>1788.78</v>
      </c>
    </row>
    <row r="71" spans="1:38" ht="14.25" customHeight="1" x14ac:dyDescent="0.2">
      <c r="A71" s="92" t="s">
        <v>670</v>
      </c>
      <c r="B71" s="12" t="s">
        <v>133</v>
      </c>
      <c r="C71" s="11" t="s">
        <v>109</v>
      </c>
      <c r="D71" s="11" t="s">
        <v>134</v>
      </c>
      <c r="E71" s="13" t="s">
        <v>31</v>
      </c>
      <c r="F71" s="12">
        <v>1</v>
      </c>
      <c r="G71" s="14">
        <v>986.59</v>
      </c>
      <c r="H71" s="14">
        <v>1208.27</v>
      </c>
      <c r="I71" s="14">
        <v>1208.27</v>
      </c>
      <c r="J71" s="28">
        <v>8.624339757316203E-4</v>
      </c>
      <c r="K71" s="30"/>
      <c r="L71" s="43">
        <f t="shared" si="135"/>
        <v>0</v>
      </c>
      <c r="M71" s="30">
        <f t="shared" si="154"/>
        <v>0</v>
      </c>
      <c r="N71" s="25">
        <f t="shared" si="136"/>
        <v>0</v>
      </c>
      <c r="O71" s="30">
        <f t="shared" si="137"/>
        <v>1</v>
      </c>
      <c r="P71" s="36">
        <f t="shared" si="138"/>
        <v>1208.27</v>
      </c>
      <c r="Q71" s="30"/>
      <c r="R71" s="43">
        <f t="shared" si="139"/>
        <v>0</v>
      </c>
      <c r="S71" s="30">
        <f t="shared" si="140"/>
        <v>0</v>
      </c>
      <c r="T71" s="47">
        <f t="shared" si="141"/>
        <v>0</v>
      </c>
      <c r="U71" s="30">
        <f t="shared" si="142"/>
        <v>1</v>
      </c>
      <c r="V71" s="36">
        <f t="shared" si="143"/>
        <v>1208.27</v>
      </c>
      <c r="W71" s="52"/>
      <c r="X71" s="43">
        <f t="shared" si="144"/>
        <v>0</v>
      </c>
      <c r="Y71" s="30"/>
      <c r="Z71" s="43"/>
      <c r="AA71" s="30">
        <f t="shared" si="145"/>
        <v>0</v>
      </c>
      <c r="AB71" s="47">
        <f t="shared" si="146"/>
        <v>0</v>
      </c>
      <c r="AC71" s="30">
        <f t="shared" si="147"/>
        <v>1</v>
      </c>
      <c r="AD71" s="36">
        <f t="shared" si="148"/>
        <v>1208.27</v>
      </c>
      <c r="AE71" s="52"/>
      <c r="AF71" s="43">
        <f t="shared" si="149"/>
        <v>0</v>
      </c>
      <c r="AG71" s="30"/>
      <c r="AH71" s="43"/>
      <c r="AI71" s="30">
        <f t="shared" si="150"/>
        <v>0</v>
      </c>
      <c r="AJ71" s="47">
        <f t="shared" si="151"/>
        <v>0</v>
      </c>
      <c r="AK71" s="30">
        <f t="shared" si="152"/>
        <v>1</v>
      </c>
      <c r="AL71" s="36">
        <f t="shared" si="153"/>
        <v>1208.27</v>
      </c>
    </row>
    <row r="72" spans="1:38" ht="14.25" customHeight="1" x14ac:dyDescent="0.2">
      <c r="A72" s="92" t="s">
        <v>671</v>
      </c>
      <c r="B72" s="12" t="s">
        <v>135</v>
      </c>
      <c r="C72" s="11" t="s">
        <v>26</v>
      </c>
      <c r="D72" s="11" t="s">
        <v>136</v>
      </c>
      <c r="E72" s="13" t="s">
        <v>31</v>
      </c>
      <c r="F72" s="12">
        <v>3</v>
      </c>
      <c r="G72" s="14">
        <v>988.77</v>
      </c>
      <c r="H72" s="14">
        <v>1210.94</v>
      </c>
      <c r="I72" s="14">
        <v>3632.82</v>
      </c>
      <c r="J72" s="28">
        <v>2.593019271948608E-3</v>
      </c>
      <c r="K72" s="30"/>
      <c r="L72" s="43">
        <f t="shared" si="135"/>
        <v>0</v>
      </c>
      <c r="M72" s="30">
        <f t="shared" si="154"/>
        <v>0</v>
      </c>
      <c r="N72" s="25">
        <f t="shared" si="136"/>
        <v>0</v>
      </c>
      <c r="O72" s="30">
        <f t="shared" si="137"/>
        <v>3</v>
      </c>
      <c r="P72" s="36">
        <f t="shared" si="138"/>
        <v>3632.82</v>
      </c>
      <c r="Q72" s="30"/>
      <c r="R72" s="43">
        <f t="shared" si="139"/>
        <v>0</v>
      </c>
      <c r="S72" s="30">
        <f t="shared" si="140"/>
        <v>0</v>
      </c>
      <c r="T72" s="47">
        <f t="shared" si="141"/>
        <v>0</v>
      </c>
      <c r="U72" s="30">
        <f t="shared" si="142"/>
        <v>3</v>
      </c>
      <c r="V72" s="36">
        <f t="shared" si="143"/>
        <v>3632.82</v>
      </c>
      <c r="W72" s="52"/>
      <c r="X72" s="43">
        <f t="shared" si="144"/>
        <v>0</v>
      </c>
      <c r="Y72" s="30"/>
      <c r="Z72" s="43"/>
      <c r="AA72" s="30">
        <f t="shared" si="145"/>
        <v>0</v>
      </c>
      <c r="AB72" s="47">
        <f t="shared" si="146"/>
        <v>0</v>
      </c>
      <c r="AC72" s="30">
        <f t="shared" si="147"/>
        <v>3</v>
      </c>
      <c r="AD72" s="36">
        <f t="shared" si="148"/>
        <v>3632.82</v>
      </c>
      <c r="AE72" s="52"/>
      <c r="AF72" s="43">
        <f t="shared" si="149"/>
        <v>0</v>
      </c>
      <c r="AG72" s="30"/>
      <c r="AH72" s="43"/>
      <c r="AI72" s="30">
        <f t="shared" si="150"/>
        <v>0</v>
      </c>
      <c r="AJ72" s="47">
        <f t="shared" si="151"/>
        <v>0</v>
      </c>
      <c r="AK72" s="30">
        <f t="shared" si="152"/>
        <v>3</v>
      </c>
      <c r="AL72" s="36">
        <f t="shared" si="153"/>
        <v>3632.82</v>
      </c>
    </row>
    <row r="73" spans="1:38" ht="14.25" customHeight="1" x14ac:dyDescent="0.2">
      <c r="A73" s="92" t="s">
        <v>672</v>
      </c>
      <c r="B73" s="12" t="s">
        <v>137</v>
      </c>
      <c r="C73" s="11" t="s">
        <v>109</v>
      </c>
      <c r="D73" s="11" t="s">
        <v>138</v>
      </c>
      <c r="E73" s="13" t="s">
        <v>31</v>
      </c>
      <c r="F73" s="12">
        <v>3</v>
      </c>
      <c r="G73" s="14">
        <v>1125.06</v>
      </c>
      <c r="H73" s="14">
        <v>1377.86</v>
      </c>
      <c r="I73" s="14">
        <v>4133.58</v>
      </c>
      <c r="J73" s="28">
        <v>2.9504496788008566E-3</v>
      </c>
      <c r="K73" s="30"/>
      <c r="L73" s="43">
        <f t="shared" si="135"/>
        <v>0</v>
      </c>
      <c r="M73" s="30">
        <f>K73</f>
        <v>0</v>
      </c>
      <c r="N73" s="25">
        <f t="shared" si="136"/>
        <v>0</v>
      </c>
      <c r="O73" s="30">
        <f t="shared" si="137"/>
        <v>3</v>
      </c>
      <c r="P73" s="36">
        <f t="shared" si="138"/>
        <v>4133.58</v>
      </c>
      <c r="Q73" s="30"/>
      <c r="R73" s="43">
        <f t="shared" si="139"/>
        <v>0</v>
      </c>
      <c r="S73" s="30">
        <f t="shared" si="140"/>
        <v>0</v>
      </c>
      <c r="T73" s="47">
        <f t="shared" si="141"/>
        <v>0</v>
      </c>
      <c r="U73" s="30">
        <f t="shared" si="142"/>
        <v>3</v>
      </c>
      <c r="V73" s="36">
        <f t="shared" si="143"/>
        <v>4133.58</v>
      </c>
      <c r="W73" s="52"/>
      <c r="X73" s="43">
        <f t="shared" si="144"/>
        <v>0</v>
      </c>
      <c r="Y73" s="30"/>
      <c r="Z73" s="43"/>
      <c r="AA73" s="30">
        <f t="shared" si="145"/>
        <v>0</v>
      </c>
      <c r="AB73" s="47">
        <f t="shared" si="146"/>
        <v>0</v>
      </c>
      <c r="AC73" s="30">
        <f t="shared" si="147"/>
        <v>3</v>
      </c>
      <c r="AD73" s="36">
        <f t="shared" si="148"/>
        <v>4133.58</v>
      </c>
      <c r="AE73" s="52"/>
      <c r="AF73" s="43">
        <f t="shared" si="149"/>
        <v>0</v>
      </c>
      <c r="AG73" s="30"/>
      <c r="AH73" s="43"/>
      <c r="AI73" s="30">
        <f t="shared" si="150"/>
        <v>0</v>
      </c>
      <c r="AJ73" s="47">
        <f t="shared" si="151"/>
        <v>0</v>
      </c>
      <c r="AK73" s="30">
        <f t="shared" si="152"/>
        <v>3</v>
      </c>
      <c r="AL73" s="36">
        <f t="shared" si="153"/>
        <v>4133.58</v>
      </c>
    </row>
    <row r="74" spans="1:38" ht="39" customHeight="1" x14ac:dyDescent="0.2">
      <c r="A74" s="92" t="s">
        <v>673</v>
      </c>
      <c r="B74" s="12" t="s">
        <v>139</v>
      </c>
      <c r="C74" s="11" t="s">
        <v>109</v>
      </c>
      <c r="D74" s="11" t="s">
        <v>140</v>
      </c>
      <c r="E74" s="13" t="s">
        <v>31</v>
      </c>
      <c r="F74" s="12">
        <v>2</v>
      </c>
      <c r="G74" s="14">
        <v>1386.68</v>
      </c>
      <c r="H74" s="14">
        <v>1698.26</v>
      </c>
      <c r="I74" s="14">
        <v>3396.52</v>
      </c>
      <c r="J74" s="28">
        <v>2.4243540328336903E-3</v>
      </c>
      <c r="K74" s="30"/>
      <c r="L74" s="43">
        <f t="shared" si="135"/>
        <v>0</v>
      </c>
      <c r="M74" s="30">
        <f>K74</f>
        <v>0</v>
      </c>
      <c r="N74" s="25">
        <f t="shared" si="136"/>
        <v>0</v>
      </c>
      <c r="O74" s="30">
        <f t="shared" si="137"/>
        <v>2</v>
      </c>
      <c r="P74" s="36">
        <f t="shared" si="138"/>
        <v>3396.52</v>
      </c>
      <c r="Q74" s="30"/>
      <c r="R74" s="43">
        <f t="shared" si="139"/>
        <v>0</v>
      </c>
      <c r="S74" s="30">
        <f t="shared" si="140"/>
        <v>0</v>
      </c>
      <c r="T74" s="47">
        <f t="shared" si="141"/>
        <v>0</v>
      </c>
      <c r="U74" s="30">
        <f t="shared" si="142"/>
        <v>2</v>
      </c>
      <c r="V74" s="36">
        <f t="shared" si="143"/>
        <v>3396.52</v>
      </c>
      <c r="W74" s="52"/>
      <c r="X74" s="43">
        <f t="shared" si="144"/>
        <v>0</v>
      </c>
      <c r="Y74" s="30"/>
      <c r="Z74" s="43"/>
      <c r="AA74" s="30">
        <f t="shared" si="145"/>
        <v>0</v>
      </c>
      <c r="AB74" s="47">
        <f t="shared" si="146"/>
        <v>0</v>
      </c>
      <c r="AC74" s="30">
        <f t="shared" si="147"/>
        <v>2</v>
      </c>
      <c r="AD74" s="36">
        <f t="shared" si="148"/>
        <v>3396.52</v>
      </c>
      <c r="AE74" s="52"/>
      <c r="AF74" s="43">
        <f t="shared" si="149"/>
        <v>0</v>
      </c>
      <c r="AG74" s="30"/>
      <c r="AH74" s="43"/>
      <c r="AI74" s="30">
        <f t="shared" si="150"/>
        <v>0</v>
      </c>
      <c r="AJ74" s="47">
        <f t="shared" si="151"/>
        <v>0</v>
      </c>
      <c r="AK74" s="30">
        <f t="shared" si="152"/>
        <v>2</v>
      </c>
      <c r="AL74" s="36">
        <f t="shared" si="153"/>
        <v>3396.52</v>
      </c>
    </row>
    <row r="75" spans="1:38" ht="14.25" customHeight="1" x14ac:dyDescent="0.2">
      <c r="A75" s="91" t="s">
        <v>141</v>
      </c>
      <c r="B75" s="8"/>
      <c r="C75" s="8"/>
      <c r="D75" s="8" t="s">
        <v>142</v>
      </c>
      <c r="E75" s="8"/>
      <c r="F75" s="9"/>
      <c r="G75" s="8"/>
      <c r="H75" s="8"/>
      <c r="I75" s="10">
        <v>996.45</v>
      </c>
      <c r="J75" s="27">
        <v>7.1124197002141328E-4</v>
      </c>
      <c r="K75" s="32"/>
      <c r="L75" s="44"/>
      <c r="M75" s="22"/>
      <c r="N75" s="22"/>
      <c r="O75" s="32"/>
      <c r="P75" s="37">
        <f>SUM(P76:P78)</f>
        <v>996.4559999999999</v>
      </c>
      <c r="Q75" s="32"/>
      <c r="R75" s="44"/>
      <c r="S75" s="32"/>
      <c r="T75" s="48"/>
      <c r="U75" s="32"/>
      <c r="V75" s="37">
        <f>SUM(V76:V78)</f>
        <v>996.4559999999999</v>
      </c>
      <c r="W75" s="53"/>
      <c r="X75" s="44"/>
      <c r="Y75" s="32"/>
      <c r="Z75" s="44"/>
      <c r="AA75" s="32"/>
      <c r="AB75" s="48"/>
      <c r="AC75" s="32"/>
      <c r="AD75" s="37">
        <f>SUM(AD76:AD78)</f>
        <v>996.4559999999999</v>
      </c>
      <c r="AE75" s="53"/>
      <c r="AF75" s="44"/>
      <c r="AG75" s="32"/>
      <c r="AH75" s="44"/>
      <c r="AI75" s="32"/>
      <c r="AJ75" s="48"/>
      <c r="AK75" s="32"/>
      <c r="AL75" s="37">
        <f>SUM(AL76:AL78)</f>
        <v>996.4559999999999</v>
      </c>
    </row>
    <row r="76" spans="1:38" ht="25.5" customHeight="1" x14ac:dyDescent="0.2">
      <c r="A76" s="92" t="s">
        <v>674</v>
      </c>
      <c r="B76" s="12" t="s">
        <v>143</v>
      </c>
      <c r="C76" s="11" t="s">
        <v>26</v>
      </c>
      <c r="D76" s="11" t="s">
        <v>144</v>
      </c>
      <c r="E76" s="13" t="s">
        <v>31</v>
      </c>
      <c r="F76" s="12">
        <v>2</v>
      </c>
      <c r="G76" s="14">
        <v>227.31</v>
      </c>
      <c r="H76" s="14">
        <v>278.38</v>
      </c>
      <c r="I76" s="14">
        <v>556.76</v>
      </c>
      <c r="J76" s="28">
        <v>3.9740185581727336E-4</v>
      </c>
      <c r="K76" s="30"/>
      <c r="L76" s="43">
        <f t="shared" ref="L76:L78" si="155">K76*H76</f>
        <v>0</v>
      </c>
      <c r="M76" s="30">
        <f>K76</f>
        <v>0</v>
      </c>
      <c r="N76" s="25">
        <f>M76/F76</f>
        <v>0</v>
      </c>
      <c r="O76" s="30">
        <f>F76-M76</f>
        <v>2</v>
      </c>
      <c r="P76" s="36">
        <f>O76*H76</f>
        <v>556.76</v>
      </c>
      <c r="Q76" s="30"/>
      <c r="R76" s="43">
        <f>Q76*H76</f>
        <v>0</v>
      </c>
      <c r="S76" s="30">
        <f t="shared" ref="S76:S78" si="156">M76+Q76</f>
        <v>0</v>
      </c>
      <c r="T76" s="47">
        <f t="shared" ref="T76:T78" si="157">S76/$F$8</f>
        <v>0</v>
      </c>
      <c r="U76" s="30">
        <f t="shared" ref="U76:U78" si="158">F76-S76</f>
        <v>2</v>
      </c>
      <c r="V76" s="36">
        <f>U76*H76</f>
        <v>556.76</v>
      </c>
      <c r="W76" s="52"/>
      <c r="X76" s="43">
        <f>W76*H76</f>
        <v>0</v>
      </c>
      <c r="Y76" s="30"/>
      <c r="Z76" s="43"/>
      <c r="AA76" s="30">
        <f t="shared" ref="AA76:AA78" si="159">S76+Y76</f>
        <v>0</v>
      </c>
      <c r="AB76" s="47">
        <f t="shared" ref="AB76:AB78" si="160">AA76/$F$8</f>
        <v>0</v>
      </c>
      <c r="AC76" s="30">
        <f t="shared" ref="AC76:AC78" si="161">F76-AA76</f>
        <v>2</v>
      </c>
      <c r="AD76" s="36">
        <f>AC76*H76</f>
        <v>556.76</v>
      </c>
      <c r="AE76" s="52"/>
      <c r="AF76" s="43">
        <f t="shared" ref="AF76:AF78" si="162">AE76*P76</f>
        <v>0</v>
      </c>
      <c r="AG76" s="30"/>
      <c r="AH76" s="43"/>
      <c r="AI76" s="30">
        <f t="shared" ref="AI76:AI78" si="163">AA76+AG76</f>
        <v>0</v>
      </c>
      <c r="AJ76" s="47">
        <f t="shared" ref="AJ76:AJ78" si="164">AI76/$F$8</f>
        <v>0</v>
      </c>
      <c r="AK76" s="30">
        <f t="shared" ref="AK76:AK78" si="165">F76-AI76</f>
        <v>2</v>
      </c>
      <c r="AL76" s="36">
        <f>AK76*H76</f>
        <v>556.76</v>
      </c>
    </row>
    <row r="77" spans="1:38" ht="14.25" customHeight="1" x14ac:dyDescent="0.2">
      <c r="A77" s="92" t="s">
        <v>675</v>
      </c>
      <c r="B77" s="12" t="s">
        <v>145</v>
      </c>
      <c r="C77" s="11" t="s">
        <v>109</v>
      </c>
      <c r="D77" s="11" t="s">
        <v>146</v>
      </c>
      <c r="E77" s="13" t="s">
        <v>31</v>
      </c>
      <c r="F77" s="12">
        <v>5</v>
      </c>
      <c r="G77" s="14">
        <v>39.26</v>
      </c>
      <c r="H77" s="14">
        <v>48.08</v>
      </c>
      <c r="I77" s="14">
        <v>240.4</v>
      </c>
      <c r="J77" s="28">
        <v>1.7159172019985723E-4</v>
      </c>
      <c r="K77" s="30"/>
      <c r="L77" s="43">
        <f t="shared" si="155"/>
        <v>0</v>
      </c>
      <c r="M77" s="30">
        <f>K77</f>
        <v>0</v>
      </c>
      <c r="N77" s="25">
        <f>M77/F77</f>
        <v>0</v>
      </c>
      <c r="O77" s="30">
        <f>F77-M77</f>
        <v>5</v>
      </c>
      <c r="P77" s="36">
        <f>O77*H77</f>
        <v>240.39999999999998</v>
      </c>
      <c r="Q77" s="30"/>
      <c r="R77" s="43">
        <f>Q77*H77</f>
        <v>0</v>
      </c>
      <c r="S77" s="30">
        <f t="shared" si="156"/>
        <v>0</v>
      </c>
      <c r="T77" s="47">
        <f t="shared" si="157"/>
        <v>0</v>
      </c>
      <c r="U77" s="30">
        <f t="shared" si="158"/>
        <v>5</v>
      </c>
      <c r="V77" s="36">
        <f>U77*H77</f>
        <v>240.39999999999998</v>
      </c>
      <c r="W77" s="52"/>
      <c r="X77" s="43">
        <f>W77*H77</f>
        <v>0</v>
      </c>
      <c r="Y77" s="30"/>
      <c r="Z77" s="43"/>
      <c r="AA77" s="30">
        <f t="shared" si="159"/>
        <v>0</v>
      </c>
      <c r="AB77" s="47">
        <f t="shared" si="160"/>
        <v>0</v>
      </c>
      <c r="AC77" s="30">
        <f t="shared" si="161"/>
        <v>5</v>
      </c>
      <c r="AD77" s="36">
        <f>AC77*H77</f>
        <v>240.39999999999998</v>
      </c>
      <c r="AE77" s="52"/>
      <c r="AF77" s="43">
        <f t="shared" si="162"/>
        <v>0</v>
      </c>
      <c r="AG77" s="30"/>
      <c r="AH77" s="43"/>
      <c r="AI77" s="30">
        <f t="shared" si="163"/>
        <v>0</v>
      </c>
      <c r="AJ77" s="47">
        <f t="shared" si="164"/>
        <v>0</v>
      </c>
      <c r="AK77" s="30">
        <f t="shared" si="165"/>
        <v>5</v>
      </c>
      <c r="AL77" s="36">
        <f>AK77*H77</f>
        <v>240.39999999999998</v>
      </c>
    </row>
    <row r="78" spans="1:38" ht="25.5" customHeight="1" x14ac:dyDescent="0.2">
      <c r="A78" s="92" t="s">
        <v>676</v>
      </c>
      <c r="B78" s="12" t="s">
        <v>147</v>
      </c>
      <c r="C78" s="11" t="s">
        <v>109</v>
      </c>
      <c r="D78" s="11" t="s">
        <v>148</v>
      </c>
      <c r="E78" s="13" t="s">
        <v>111</v>
      </c>
      <c r="F78" s="12">
        <v>2.88</v>
      </c>
      <c r="G78" s="14">
        <v>56.51</v>
      </c>
      <c r="H78" s="14">
        <v>69.2</v>
      </c>
      <c r="I78" s="14">
        <v>199.29</v>
      </c>
      <c r="J78" s="28">
        <v>1.4224839400428266E-4</v>
      </c>
      <c r="K78" s="30"/>
      <c r="L78" s="43">
        <f t="shared" si="155"/>
        <v>0</v>
      </c>
      <c r="M78" s="30">
        <f t="shared" ref="M78" si="166">K78</f>
        <v>0</v>
      </c>
      <c r="N78" s="25">
        <f>M78/F78</f>
        <v>0</v>
      </c>
      <c r="O78" s="30">
        <f>F78-M78</f>
        <v>2.88</v>
      </c>
      <c r="P78" s="36">
        <f>O78*H78</f>
        <v>199.29599999999999</v>
      </c>
      <c r="Q78" s="30"/>
      <c r="R78" s="43">
        <f>Q78*H78</f>
        <v>0</v>
      </c>
      <c r="S78" s="30">
        <f t="shared" si="156"/>
        <v>0</v>
      </c>
      <c r="T78" s="47">
        <f t="shared" si="157"/>
        <v>0</v>
      </c>
      <c r="U78" s="30">
        <f t="shared" si="158"/>
        <v>2.88</v>
      </c>
      <c r="V78" s="36">
        <f>U78*H78</f>
        <v>199.29599999999999</v>
      </c>
      <c r="W78" s="52"/>
      <c r="X78" s="43">
        <f>W78*H78</f>
        <v>0</v>
      </c>
      <c r="Y78" s="30"/>
      <c r="Z78" s="43"/>
      <c r="AA78" s="30">
        <f t="shared" si="159"/>
        <v>0</v>
      </c>
      <c r="AB78" s="47">
        <f t="shared" si="160"/>
        <v>0</v>
      </c>
      <c r="AC78" s="30">
        <f t="shared" si="161"/>
        <v>2.88</v>
      </c>
      <c r="AD78" s="36">
        <f>AC78*H78</f>
        <v>199.29599999999999</v>
      </c>
      <c r="AE78" s="52"/>
      <c r="AF78" s="43">
        <f t="shared" si="162"/>
        <v>0</v>
      </c>
      <c r="AG78" s="30"/>
      <c r="AH78" s="43"/>
      <c r="AI78" s="30">
        <f t="shared" si="163"/>
        <v>0</v>
      </c>
      <c r="AJ78" s="47">
        <f t="shared" si="164"/>
        <v>0</v>
      </c>
      <c r="AK78" s="30">
        <f t="shared" si="165"/>
        <v>2.88</v>
      </c>
      <c r="AL78" s="36">
        <f>AK78*H78</f>
        <v>199.29599999999999</v>
      </c>
    </row>
    <row r="79" spans="1:38" ht="14.25" customHeight="1" x14ac:dyDescent="0.2">
      <c r="A79" s="91" t="s">
        <v>149</v>
      </c>
      <c r="B79" s="8"/>
      <c r="C79" s="8"/>
      <c r="D79" s="8" t="s">
        <v>150</v>
      </c>
      <c r="E79" s="8"/>
      <c r="F79" s="9"/>
      <c r="G79" s="8"/>
      <c r="H79" s="8"/>
      <c r="I79" s="10">
        <v>461.96</v>
      </c>
      <c r="J79" s="27">
        <v>3.2973590292648109E-4</v>
      </c>
      <c r="K79" s="32"/>
      <c r="L79" s="44"/>
      <c r="M79" s="22"/>
      <c r="N79" s="22"/>
      <c r="O79" s="32"/>
      <c r="P79" s="37">
        <f>P80</f>
        <v>461.96640000000002</v>
      </c>
      <c r="Q79" s="32"/>
      <c r="R79" s="44"/>
      <c r="S79" s="32"/>
      <c r="T79" s="48"/>
      <c r="U79" s="32"/>
      <c r="V79" s="37">
        <f>V80</f>
        <v>461.96640000000002</v>
      </c>
      <c r="W79" s="53"/>
      <c r="X79" s="44"/>
      <c r="Y79" s="32"/>
      <c r="Z79" s="44"/>
      <c r="AA79" s="32"/>
      <c r="AB79" s="48"/>
      <c r="AC79" s="32"/>
      <c r="AD79" s="37">
        <f>AD80</f>
        <v>461.96640000000002</v>
      </c>
      <c r="AE79" s="53"/>
      <c r="AF79" s="44"/>
      <c r="AG79" s="32"/>
      <c r="AH79" s="44"/>
      <c r="AI79" s="32"/>
      <c r="AJ79" s="48"/>
      <c r="AK79" s="32"/>
      <c r="AL79" s="37">
        <f>AL80</f>
        <v>461.96640000000002</v>
      </c>
    </row>
    <row r="80" spans="1:38" ht="14.25" customHeight="1" x14ac:dyDescent="0.2">
      <c r="A80" s="92" t="s">
        <v>677</v>
      </c>
      <c r="B80" s="12" t="s">
        <v>151</v>
      </c>
      <c r="C80" s="11" t="s">
        <v>22</v>
      </c>
      <c r="D80" s="11" t="s">
        <v>152</v>
      </c>
      <c r="E80" s="13" t="s">
        <v>24</v>
      </c>
      <c r="F80" s="12">
        <v>1.68</v>
      </c>
      <c r="G80" s="14">
        <v>224.53</v>
      </c>
      <c r="H80" s="14">
        <v>274.98</v>
      </c>
      <c r="I80" s="14">
        <v>461.96</v>
      </c>
      <c r="J80" s="28">
        <v>3.2973590292648109E-4</v>
      </c>
      <c r="K80" s="30"/>
      <c r="L80" s="43">
        <f>K80*H80</f>
        <v>0</v>
      </c>
      <c r="M80" s="30">
        <f>K80</f>
        <v>0</v>
      </c>
      <c r="N80" s="25">
        <f>M80/F80</f>
        <v>0</v>
      </c>
      <c r="O80" s="30">
        <f>F80-M80</f>
        <v>1.68</v>
      </c>
      <c r="P80" s="36">
        <f>O80*H80</f>
        <v>461.96640000000002</v>
      </c>
      <c r="Q80" s="30"/>
      <c r="R80" s="43">
        <f>Q80*H80</f>
        <v>0</v>
      </c>
      <c r="S80" s="30">
        <f>M80+Q80</f>
        <v>0</v>
      </c>
      <c r="T80" s="47">
        <f>S80/$F$8</f>
        <v>0</v>
      </c>
      <c r="U80" s="30">
        <f t="shared" ref="U80" si="167">F80-S80</f>
        <v>1.68</v>
      </c>
      <c r="V80" s="36">
        <f>U80*H80</f>
        <v>461.96640000000002</v>
      </c>
      <c r="W80" s="52"/>
      <c r="X80" s="43">
        <f>W80*H80</f>
        <v>0</v>
      </c>
      <c r="Y80" s="30"/>
      <c r="Z80" s="43"/>
      <c r="AA80" s="30">
        <f>S80+Y80</f>
        <v>0</v>
      </c>
      <c r="AB80" s="47">
        <f>AA80/$F$8</f>
        <v>0</v>
      </c>
      <c r="AC80" s="30">
        <f t="shared" ref="AC80" si="168">F80-AA80</f>
        <v>1.68</v>
      </c>
      <c r="AD80" s="36">
        <f>AC80*H80</f>
        <v>461.96640000000002</v>
      </c>
      <c r="AE80" s="52"/>
      <c r="AF80" s="43">
        <f t="shared" ref="AF80" si="169">AE80*P80</f>
        <v>0</v>
      </c>
      <c r="AG80" s="30"/>
      <c r="AH80" s="43"/>
      <c r="AI80" s="30">
        <f t="shared" ref="AI80" si="170">AA80+AG80</f>
        <v>0</v>
      </c>
      <c r="AJ80" s="47">
        <f t="shared" ref="AJ80" si="171">AI80/$F$8</f>
        <v>0</v>
      </c>
      <c r="AK80" s="30">
        <f t="shared" ref="AK80" si="172">F80-AI80</f>
        <v>1.68</v>
      </c>
      <c r="AL80" s="36">
        <f>AK80*H80</f>
        <v>461.96640000000002</v>
      </c>
    </row>
    <row r="81" spans="1:38" ht="14.25" customHeight="1" x14ac:dyDescent="0.2">
      <c r="A81" s="91" t="s">
        <v>153</v>
      </c>
      <c r="B81" s="8"/>
      <c r="C81" s="8"/>
      <c r="D81" s="8" t="s">
        <v>154</v>
      </c>
      <c r="E81" s="8"/>
      <c r="F81" s="9"/>
      <c r="G81" s="8"/>
      <c r="H81" s="8"/>
      <c r="I81" s="10">
        <v>120131.96</v>
      </c>
      <c r="J81" s="27">
        <v>8.5747294789436115E-2</v>
      </c>
      <c r="K81" s="32"/>
      <c r="L81" s="44"/>
      <c r="M81" s="22"/>
      <c r="N81" s="22"/>
      <c r="O81" s="32"/>
      <c r="P81" s="37">
        <f>SUM(P82:P92)</f>
        <v>120132.00600000002</v>
      </c>
      <c r="Q81" s="32"/>
      <c r="R81" s="44"/>
      <c r="S81" s="32"/>
      <c r="T81" s="48"/>
      <c r="U81" s="32"/>
      <c r="V81" s="37">
        <f>SUM(V82:V92)</f>
        <v>120132.00600000002</v>
      </c>
      <c r="W81" s="53"/>
      <c r="X81" s="44"/>
      <c r="Y81" s="32"/>
      <c r="Z81" s="44"/>
      <c r="AA81" s="32"/>
      <c r="AB81" s="48"/>
      <c r="AC81" s="32"/>
      <c r="AD81" s="37">
        <f>SUM(AD82:AD92)</f>
        <v>120132.00600000002</v>
      </c>
      <c r="AE81" s="53"/>
      <c r="AF81" s="44"/>
      <c r="AG81" s="32"/>
      <c r="AH81" s="44"/>
      <c r="AI81" s="32"/>
      <c r="AJ81" s="48"/>
      <c r="AK81" s="32"/>
      <c r="AL81" s="37">
        <f>SUM(AL82:AL92)</f>
        <v>120132.00600000002</v>
      </c>
    </row>
    <row r="82" spans="1:38" ht="39" customHeight="1" x14ac:dyDescent="0.2">
      <c r="A82" s="92" t="s">
        <v>678</v>
      </c>
      <c r="B82" s="12" t="s">
        <v>155</v>
      </c>
      <c r="C82" s="11" t="s">
        <v>26</v>
      </c>
      <c r="D82" s="11" t="s">
        <v>156</v>
      </c>
      <c r="E82" s="13" t="s">
        <v>24</v>
      </c>
      <c r="F82" s="12">
        <v>0.24</v>
      </c>
      <c r="G82" s="14">
        <v>1057.71</v>
      </c>
      <c r="H82" s="14">
        <v>1295.3699999999999</v>
      </c>
      <c r="I82" s="14">
        <v>310.88</v>
      </c>
      <c r="J82" s="28">
        <v>2.2189864382583869E-4</v>
      </c>
      <c r="K82" s="30"/>
      <c r="L82" s="43">
        <f t="shared" ref="L82:L92" si="173">K82*H82</f>
        <v>0</v>
      </c>
      <c r="M82" s="30">
        <f>K82</f>
        <v>0</v>
      </c>
      <c r="N82" s="25">
        <f t="shared" ref="N82:N92" si="174">M82/F82</f>
        <v>0</v>
      </c>
      <c r="O82" s="30">
        <f t="shared" ref="O82:O92" si="175">F82-M82</f>
        <v>0.24</v>
      </c>
      <c r="P82" s="36">
        <f t="shared" ref="P82:P92" si="176">O82*H82</f>
        <v>310.88879999999995</v>
      </c>
      <c r="Q82" s="30"/>
      <c r="R82" s="43">
        <f t="shared" ref="R82:R92" si="177">Q82*H82</f>
        <v>0</v>
      </c>
      <c r="S82" s="30">
        <f t="shared" ref="S82:S92" si="178">M82+Q82</f>
        <v>0</v>
      </c>
      <c r="T82" s="47">
        <f t="shared" ref="T82:T92" si="179">S82/$F$8</f>
        <v>0</v>
      </c>
      <c r="U82" s="30">
        <f t="shared" ref="U82:U92" si="180">F82-S82</f>
        <v>0.24</v>
      </c>
      <c r="V82" s="36">
        <f t="shared" ref="V82:V92" si="181">U82*H82</f>
        <v>310.88879999999995</v>
      </c>
      <c r="W82" s="52"/>
      <c r="X82" s="43">
        <f t="shared" ref="X82:X92" si="182">W82*H82</f>
        <v>0</v>
      </c>
      <c r="Y82" s="30"/>
      <c r="Z82" s="43"/>
      <c r="AA82" s="30">
        <f t="shared" ref="AA82:AA92" si="183">S82+Y82</f>
        <v>0</v>
      </c>
      <c r="AB82" s="47">
        <f t="shared" ref="AB82:AB92" si="184">AA82/$F$8</f>
        <v>0</v>
      </c>
      <c r="AC82" s="30">
        <f t="shared" ref="AC82:AC92" si="185">F82-AA82</f>
        <v>0.24</v>
      </c>
      <c r="AD82" s="36">
        <f t="shared" ref="AD82:AD92" si="186">AC82*H82</f>
        <v>310.88879999999995</v>
      </c>
      <c r="AE82" s="52"/>
      <c r="AF82" s="43">
        <f t="shared" ref="AF82:AF92" si="187">AE82*P82</f>
        <v>0</v>
      </c>
      <c r="AG82" s="30"/>
      <c r="AH82" s="43"/>
      <c r="AI82" s="30">
        <f t="shared" ref="AI82:AI92" si="188">AA82+AG82</f>
        <v>0</v>
      </c>
      <c r="AJ82" s="47">
        <f t="shared" ref="AJ82:AJ92" si="189">AI82/$F$8</f>
        <v>0</v>
      </c>
      <c r="AK82" s="30">
        <f t="shared" ref="AK82:AK92" si="190">F82-AI82</f>
        <v>0.24</v>
      </c>
      <c r="AL82" s="36">
        <f t="shared" ref="AL82:AL92" si="191">AK82*H82</f>
        <v>310.88879999999995</v>
      </c>
    </row>
    <row r="83" spans="1:38" ht="39" customHeight="1" x14ac:dyDescent="0.2">
      <c r="A83" s="92" t="s">
        <v>679</v>
      </c>
      <c r="B83" s="12" t="s">
        <v>155</v>
      </c>
      <c r="C83" s="11" t="s">
        <v>26</v>
      </c>
      <c r="D83" s="11" t="s">
        <v>156</v>
      </c>
      <c r="E83" s="13" t="s">
        <v>24</v>
      </c>
      <c r="F83" s="12">
        <v>1.08</v>
      </c>
      <c r="G83" s="14">
        <v>1057.71</v>
      </c>
      <c r="H83" s="14">
        <v>1295.3699999999999</v>
      </c>
      <c r="I83" s="14">
        <v>1398.99</v>
      </c>
      <c r="J83" s="28">
        <v>9.9856531049250527E-4</v>
      </c>
      <c r="K83" s="30"/>
      <c r="L83" s="43">
        <f t="shared" si="173"/>
        <v>0</v>
      </c>
      <c r="M83" s="30">
        <f>K83</f>
        <v>0</v>
      </c>
      <c r="N83" s="25">
        <f t="shared" si="174"/>
        <v>0</v>
      </c>
      <c r="O83" s="30">
        <f t="shared" si="175"/>
        <v>1.08</v>
      </c>
      <c r="P83" s="36">
        <f t="shared" si="176"/>
        <v>1398.9995999999999</v>
      </c>
      <c r="Q83" s="30"/>
      <c r="R83" s="43">
        <f t="shared" si="177"/>
        <v>0</v>
      </c>
      <c r="S83" s="30">
        <f t="shared" si="178"/>
        <v>0</v>
      </c>
      <c r="T83" s="47">
        <f t="shared" si="179"/>
        <v>0</v>
      </c>
      <c r="U83" s="30">
        <f t="shared" si="180"/>
        <v>1.08</v>
      </c>
      <c r="V83" s="36">
        <f t="shared" si="181"/>
        <v>1398.9995999999999</v>
      </c>
      <c r="W83" s="52"/>
      <c r="X83" s="43">
        <f t="shared" si="182"/>
        <v>0</v>
      </c>
      <c r="Y83" s="30"/>
      <c r="Z83" s="43"/>
      <c r="AA83" s="30">
        <f t="shared" si="183"/>
        <v>0</v>
      </c>
      <c r="AB83" s="47">
        <f t="shared" si="184"/>
        <v>0</v>
      </c>
      <c r="AC83" s="30">
        <f t="shared" si="185"/>
        <v>1.08</v>
      </c>
      <c r="AD83" s="36">
        <f t="shared" si="186"/>
        <v>1398.9995999999999</v>
      </c>
      <c r="AE83" s="52"/>
      <c r="AF83" s="43">
        <f t="shared" si="187"/>
        <v>0</v>
      </c>
      <c r="AG83" s="30"/>
      <c r="AH83" s="43"/>
      <c r="AI83" s="30">
        <f t="shared" si="188"/>
        <v>0</v>
      </c>
      <c r="AJ83" s="47">
        <f t="shared" si="189"/>
        <v>0</v>
      </c>
      <c r="AK83" s="30">
        <f t="shared" si="190"/>
        <v>1.08</v>
      </c>
      <c r="AL83" s="36">
        <f t="shared" si="191"/>
        <v>1398.9995999999999</v>
      </c>
    </row>
    <row r="84" spans="1:38" ht="39" customHeight="1" x14ac:dyDescent="0.2">
      <c r="A84" s="92" t="s">
        <v>680</v>
      </c>
      <c r="B84" s="12" t="s">
        <v>155</v>
      </c>
      <c r="C84" s="11" t="s">
        <v>26</v>
      </c>
      <c r="D84" s="11" t="s">
        <v>156</v>
      </c>
      <c r="E84" s="13" t="s">
        <v>24</v>
      </c>
      <c r="F84" s="12">
        <v>3.2</v>
      </c>
      <c r="G84" s="14">
        <v>1057.71</v>
      </c>
      <c r="H84" s="14">
        <v>1295.3699999999999</v>
      </c>
      <c r="I84" s="14">
        <v>4145.18</v>
      </c>
      <c r="J84" s="28">
        <v>2.9587294789436116E-3</v>
      </c>
      <c r="K84" s="30"/>
      <c r="L84" s="43">
        <f t="shared" si="173"/>
        <v>0</v>
      </c>
      <c r="M84" s="30">
        <f t="shared" ref="M84:M86" si="192">K84</f>
        <v>0</v>
      </c>
      <c r="N84" s="25">
        <f t="shared" si="174"/>
        <v>0</v>
      </c>
      <c r="O84" s="30">
        <f t="shared" si="175"/>
        <v>3.2</v>
      </c>
      <c r="P84" s="36">
        <f t="shared" si="176"/>
        <v>4145.1840000000002</v>
      </c>
      <c r="Q84" s="30"/>
      <c r="R84" s="43">
        <f t="shared" si="177"/>
        <v>0</v>
      </c>
      <c r="S84" s="30">
        <f t="shared" si="178"/>
        <v>0</v>
      </c>
      <c r="T84" s="47">
        <f t="shared" si="179"/>
        <v>0</v>
      </c>
      <c r="U84" s="30">
        <f t="shared" si="180"/>
        <v>3.2</v>
      </c>
      <c r="V84" s="36">
        <f t="shared" si="181"/>
        <v>4145.1840000000002</v>
      </c>
      <c r="W84" s="52"/>
      <c r="X84" s="43">
        <f t="shared" si="182"/>
        <v>0</v>
      </c>
      <c r="Y84" s="30"/>
      <c r="Z84" s="43"/>
      <c r="AA84" s="30">
        <f t="shared" si="183"/>
        <v>0</v>
      </c>
      <c r="AB84" s="47">
        <f t="shared" si="184"/>
        <v>0</v>
      </c>
      <c r="AC84" s="30">
        <f t="shared" si="185"/>
        <v>3.2</v>
      </c>
      <c r="AD84" s="36">
        <f t="shared" si="186"/>
        <v>4145.1840000000002</v>
      </c>
      <c r="AE84" s="52"/>
      <c r="AF84" s="43">
        <f t="shared" si="187"/>
        <v>0</v>
      </c>
      <c r="AG84" s="30"/>
      <c r="AH84" s="43"/>
      <c r="AI84" s="30">
        <f t="shared" si="188"/>
        <v>0</v>
      </c>
      <c r="AJ84" s="47">
        <f t="shared" si="189"/>
        <v>0</v>
      </c>
      <c r="AK84" s="30">
        <f t="shared" si="190"/>
        <v>3.2</v>
      </c>
      <c r="AL84" s="36">
        <f t="shared" si="191"/>
        <v>4145.1840000000002</v>
      </c>
    </row>
    <row r="85" spans="1:38" ht="51.75" customHeight="1" x14ac:dyDescent="0.2">
      <c r="A85" s="92" t="s">
        <v>681</v>
      </c>
      <c r="B85" s="12" t="s">
        <v>157</v>
      </c>
      <c r="C85" s="11" t="s">
        <v>26</v>
      </c>
      <c r="D85" s="11" t="s">
        <v>158</v>
      </c>
      <c r="E85" s="13" t="s">
        <v>24</v>
      </c>
      <c r="F85" s="12">
        <v>0.6</v>
      </c>
      <c r="G85" s="14">
        <v>562.35</v>
      </c>
      <c r="H85" s="14">
        <v>688.71</v>
      </c>
      <c r="I85" s="14">
        <v>413.22</v>
      </c>
      <c r="J85" s="28">
        <v>2.9494646680942182E-4</v>
      </c>
      <c r="K85" s="30"/>
      <c r="L85" s="43">
        <f t="shared" si="173"/>
        <v>0</v>
      </c>
      <c r="M85" s="30">
        <f t="shared" si="192"/>
        <v>0</v>
      </c>
      <c r="N85" s="25">
        <f t="shared" si="174"/>
        <v>0</v>
      </c>
      <c r="O85" s="30">
        <f t="shared" si="175"/>
        <v>0.6</v>
      </c>
      <c r="P85" s="36">
        <f t="shared" si="176"/>
        <v>413.226</v>
      </c>
      <c r="Q85" s="30"/>
      <c r="R85" s="43">
        <f t="shared" si="177"/>
        <v>0</v>
      </c>
      <c r="S85" s="30">
        <f t="shared" si="178"/>
        <v>0</v>
      </c>
      <c r="T85" s="47">
        <f t="shared" si="179"/>
        <v>0</v>
      </c>
      <c r="U85" s="30">
        <f t="shared" si="180"/>
        <v>0.6</v>
      </c>
      <c r="V85" s="36">
        <f t="shared" si="181"/>
        <v>413.226</v>
      </c>
      <c r="W85" s="52"/>
      <c r="X85" s="43">
        <f t="shared" si="182"/>
        <v>0</v>
      </c>
      <c r="Y85" s="30"/>
      <c r="Z85" s="43"/>
      <c r="AA85" s="30">
        <f t="shared" si="183"/>
        <v>0</v>
      </c>
      <c r="AB85" s="47">
        <f t="shared" si="184"/>
        <v>0</v>
      </c>
      <c r="AC85" s="30">
        <f t="shared" si="185"/>
        <v>0.6</v>
      </c>
      <c r="AD85" s="36">
        <f t="shared" si="186"/>
        <v>413.226</v>
      </c>
      <c r="AE85" s="52"/>
      <c r="AF85" s="43">
        <f t="shared" si="187"/>
        <v>0</v>
      </c>
      <c r="AG85" s="30"/>
      <c r="AH85" s="43"/>
      <c r="AI85" s="30">
        <f t="shared" si="188"/>
        <v>0</v>
      </c>
      <c r="AJ85" s="47">
        <f t="shared" si="189"/>
        <v>0</v>
      </c>
      <c r="AK85" s="30">
        <f t="shared" si="190"/>
        <v>0.6</v>
      </c>
      <c r="AL85" s="36">
        <f t="shared" si="191"/>
        <v>413.226</v>
      </c>
    </row>
    <row r="86" spans="1:38" ht="51.75" customHeight="1" x14ac:dyDescent="0.2">
      <c r="A86" s="92" t="s">
        <v>682</v>
      </c>
      <c r="B86" s="12" t="s">
        <v>157</v>
      </c>
      <c r="C86" s="11" t="s">
        <v>26</v>
      </c>
      <c r="D86" s="11" t="s">
        <v>158</v>
      </c>
      <c r="E86" s="13" t="s">
        <v>24</v>
      </c>
      <c r="F86" s="12">
        <v>6</v>
      </c>
      <c r="G86" s="14">
        <v>562.35</v>
      </c>
      <c r="H86" s="14">
        <v>688.71</v>
      </c>
      <c r="I86" s="14">
        <v>4132.26</v>
      </c>
      <c r="J86" s="28">
        <v>2.9495074946466809E-3</v>
      </c>
      <c r="K86" s="30"/>
      <c r="L86" s="43">
        <f t="shared" si="173"/>
        <v>0</v>
      </c>
      <c r="M86" s="30">
        <f t="shared" si="192"/>
        <v>0</v>
      </c>
      <c r="N86" s="25">
        <f t="shared" si="174"/>
        <v>0</v>
      </c>
      <c r="O86" s="30">
        <f t="shared" si="175"/>
        <v>6</v>
      </c>
      <c r="P86" s="36">
        <f t="shared" si="176"/>
        <v>4132.26</v>
      </c>
      <c r="Q86" s="30"/>
      <c r="R86" s="43">
        <f t="shared" si="177"/>
        <v>0</v>
      </c>
      <c r="S86" s="30">
        <f t="shared" si="178"/>
        <v>0</v>
      </c>
      <c r="T86" s="47">
        <f t="shared" si="179"/>
        <v>0</v>
      </c>
      <c r="U86" s="30">
        <f t="shared" si="180"/>
        <v>6</v>
      </c>
      <c r="V86" s="36">
        <f t="shared" si="181"/>
        <v>4132.26</v>
      </c>
      <c r="W86" s="52"/>
      <c r="X86" s="43">
        <f t="shared" si="182"/>
        <v>0</v>
      </c>
      <c r="Y86" s="30"/>
      <c r="Z86" s="43"/>
      <c r="AA86" s="30">
        <f t="shared" si="183"/>
        <v>0</v>
      </c>
      <c r="AB86" s="47">
        <f t="shared" si="184"/>
        <v>0</v>
      </c>
      <c r="AC86" s="30">
        <f t="shared" si="185"/>
        <v>6</v>
      </c>
      <c r="AD86" s="36">
        <f t="shared" si="186"/>
        <v>4132.26</v>
      </c>
      <c r="AE86" s="52"/>
      <c r="AF86" s="43">
        <f t="shared" si="187"/>
        <v>0</v>
      </c>
      <c r="AG86" s="30"/>
      <c r="AH86" s="43"/>
      <c r="AI86" s="30">
        <f t="shared" si="188"/>
        <v>0</v>
      </c>
      <c r="AJ86" s="47">
        <f t="shared" si="189"/>
        <v>0</v>
      </c>
      <c r="AK86" s="30">
        <f t="shared" si="190"/>
        <v>6</v>
      </c>
      <c r="AL86" s="36">
        <f t="shared" si="191"/>
        <v>4132.26</v>
      </c>
    </row>
    <row r="87" spans="1:38" ht="39" customHeight="1" x14ac:dyDescent="0.2">
      <c r="A87" s="92" t="s">
        <v>683</v>
      </c>
      <c r="B87" s="12" t="s">
        <v>155</v>
      </c>
      <c r="C87" s="11" t="s">
        <v>26</v>
      </c>
      <c r="D87" s="11" t="s">
        <v>156</v>
      </c>
      <c r="E87" s="13" t="s">
        <v>24</v>
      </c>
      <c r="F87" s="12">
        <v>3.3</v>
      </c>
      <c r="G87" s="14">
        <v>1057.71</v>
      </c>
      <c r="H87" s="14">
        <v>1295.3699999999999</v>
      </c>
      <c r="I87" s="14">
        <v>4274.72</v>
      </c>
      <c r="J87" s="28">
        <v>3.0511920057102069E-3</v>
      </c>
      <c r="K87" s="30"/>
      <c r="L87" s="43">
        <f t="shared" si="173"/>
        <v>0</v>
      </c>
      <c r="M87" s="30">
        <f>K87</f>
        <v>0</v>
      </c>
      <c r="N87" s="25">
        <f t="shared" si="174"/>
        <v>0</v>
      </c>
      <c r="O87" s="30">
        <f t="shared" si="175"/>
        <v>3.3</v>
      </c>
      <c r="P87" s="36">
        <f t="shared" si="176"/>
        <v>4274.7209999999995</v>
      </c>
      <c r="Q87" s="30"/>
      <c r="R87" s="43">
        <f t="shared" si="177"/>
        <v>0</v>
      </c>
      <c r="S87" s="30">
        <f t="shared" si="178"/>
        <v>0</v>
      </c>
      <c r="T87" s="47">
        <f t="shared" si="179"/>
        <v>0</v>
      </c>
      <c r="U87" s="30">
        <f t="shared" si="180"/>
        <v>3.3</v>
      </c>
      <c r="V87" s="36">
        <f t="shared" si="181"/>
        <v>4274.7209999999995</v>
      </c>
      <c r="W87" s="52"/>
      <c r="X87" s="43">
        <f t="shared" si="182"/>
        <v>0</v>
      </c>
      <c r="Y87" s="30"/>
      <c r="Z87" s="43"/>
      <c r="AA87" s="30">
        <f t="shared" si="183"/>
        <v>0</v>
      </c>
      <c r="AB87" s="47">
        <f t="shared" si="184"/>
        <v>0</v>
      </c>
      <c r="AC87" s="30">
        <f t="shared" si="185"/>
        <v>3.3</v>
      </c>
      <c r="AD87" s="36">
        <f t="shared" si="186"/>
        <v>4274.7209999999995</v>
      </c>
      <c r="AE87" s="52"/>
      <c r="AF87" s="43">
        <f t="shared" si="187"/>
        <v>0</v>
      </c>
      <c r="AG87" s="30"/>
      <c r="AH87" s="43"/>
      <c r="AI87" s="30">
        <f t="shared" si="188"/>
        <v>0</v>
      </c>
      <c r="AJ87" s="47">
        <f t="shared" si="189"/>
        <v>0</v>
      </c>
      <c r="AK87" s="30">
        <f t="shared" si="190"/>
        <v>3.3</v>
      </c>
      <c r="AL87" s="36">
        <f t="shared" si="191"/>
        <v>4274.7209999999995</v>
      </c>
    </row>
    <row r="88" spans="1:38" ht="39" customHeight="1" x14ac:dyDescent="0.2">
      <c r="A88" s="92" t="s">
        <v>684</v>
      </c>
      <c r="B88" s="12" t="s">
        <v>155</v>
      </c>
      <c r="C88" s="11" t="s">
        <v>26</v>
      </c>
      <c r="D88" s="11" t="s">
        <v>156</v>
      </c>
      <c r="E88" s="13" t="s">
        <v>24</v>
      </c>
      <c r="F88" s="12">
        <v>8.8000000000000007</v>
      </c>
      <c r="G88" s="14">
        <v>1057.71</v>
      </c>
      <c r="H88" s="14">
        <v>1295.3699999999999</v>
      </c>
      <c r="I88" s="14">
        <v>11399.25</v>
      </c>
      <c r="J88" s="28">
        <v>8.1365096359743046E-3</v>
      </c>
      <c r="K88" s="30"/>
      <c r="L88" s="43">
        <f t="shared" si="173"/>
        <v>0</v>
      </c>
      <c r="M88" s="30">
        <f>K88</f>
        <v>0</v>
      </c>
      <c r="N88" s="25">
        <f t="shared" si="174"/>
        <v>0</v>
      </c>
      <c r="O88" s="30">
        <f t="shared" si="175"/>
        <v>8.8000000000000007</v>
      </c>
      <c r="P88" s="36">
        <f t="shared" si="176"/>
        <v>11399.255999999999</v>
      </c>
      <c r="Q88" s="30"/>
      <c r="R88" s="43">
        <f t="shared" si="177"/>
        <v>0</v>
      </c>
      <c r="S88" s="30">
        <f t="shared" si="178"/>
        <v>0</v>
      </c>
      <c r="T88" s="47">
        <f t="shared" si="179"/>
        <v>0</v>
      </c>
      <c r="U88" s="30">
        <f t="shared" si="180"/>
        <v>8.8000000000000007</v>
      </c>
      <c r="V88" s="36">
        <f t="shared" si="181"/>
        <v>11399.255999999999</v>
      </c>
      <c r="W88" s="52"/>
      <c r="X88" s="43">
        <f t="shared" si="182"/>
        <v>0</v>
      </c>
      <c r="Y88" s="30"/>
      <c r="Z88" s="43"/>
      <c r="AA88" s="30">
        <f t="shared" si="183"/>
        <v>0</v>
      </c>
      <c r="AB88" s="47">
        <f t="shared" si="184"/>
        <v>0</v>
      </c>
      <c r="AC88" s="30">
        <f t="shared" si="185"/>
        <v>8.8000000000000007</v>
      </c>
      <c r="AD88" s="36">
        <f t="shared" si="186"/>
        <v>11399.255999999999</v>
      </c>
      <c r="AE88" s="52"/>
      <c r="AF88" s="43">
        <f t="shared" si="187"/>
        <v>0</v>
      </c>
      <c r="AG88" s="30"/>
      <c r="AH88" s="43"/>
      <c r="AI88" s="30">
        <f t="shared" si="188"/>
        <v>0</v>
      </c>
      <c r="AJ88" s="47">
        <f t="shared" si="189"/>
        <v>0</v>
      </c>
      <c r="AK88" s="30">
        <f t="shared" si="190"/>
        <v>8.8000000000000007</v>
      </c>
      <c r="AL88" s="36">
        <f t="shared" si="191"/>
        <v>11399.255999999999</v>
      </c>
    </row>
    <row r="89" spans="1:38" ht="39" customHeight="1" x14ac:dyDescent="0.2">
      <c r="A89" s="92" t="s">
        <v>685</v>
      </c>
      <c r="B89" s="12" t="s">
        <v>155</v>
      </c>
      <c r="C89" s="11" t="s">
        <v>26</v>
      </c>
      <c r="D89" s="11" t="s">
        <v>156</v>
      </c>
      <c r="E89" s="13" t="s">
        <v>24</v>
      </c>
      <c r="F89" s="12">
        <v>67.760000000000005</v>
      </c>
      <c r="G89" s="14">
        <v>1057.71</v>
      </c>
      <c r="H89" s="14">
        <v>1295.3699999999999</v>
      </c>
      <c r="I89" s="14">
        <v>87774.27</v>
      </c>
      <c r="J89" s="28">
        <v>6.2651156316916493E-2</v>
      </c>
      <c r="K89" s="30"/>
      <c r="L89" s="43">
        <f t="shared" si="173"/>
        <v>0</v>
      </c>
      <c r="M89" s="30">
        <f>K89</f>
        <v>0</v>
      </c>
      <c r="N89" s="25">
        <f t="shared" si="174"/>
        <v>0</v>
      </c>
      <c r="O89" s="30">
        <f t="shared" si="175"/>
        <v>67.760000000000005</v>
      </c>
      <c r="P89" s="36">
        <f t="shared" si="176"/>
        <v>87774.271200000003</v>
      </c>
      <c r="Q89" s="30"/>
      <c r="R89" s="43">
        <f t="shared" si="177"/>
        <v>0</v>
      </c>
      <c r="S89" s="30">
        <f t="shared" si="178"/>
        <v>0</v>
      </c>
      <c r="T89" s="47">
        <f t="shared" si="179"/>
        <v>0</v>
      </c>
      <c r="U89" s="30">
        <f t="shared" si="180"/>
        <v>67.760000000000005</v>
      </c>
      <c r="V89" s="36">
        <f t="shared" si="181"/>
        <v>87774.271200000003</v>
      </c>
      <c r="W89" s="52"/>
      <c r="X89" s="43">
        <f t="shared" si="182"/>
        <v>0</v>
      </c>
      <c r="Y89" s="30"/>
      <c r="Z89" s="43"/>
      <c r="AA89" s="30">
        <f t="shared" si="183"/>
        <v>0</v>
      </c>
      <c r="AB89" s="47">
        <f t="shared" si="184"/>
        <v>0</v>
      </c>
      <c r="AC89" s="30">
        <f t="shared" si="185"/>
        <v>67.760000000000005</v>
      </c>
      <c r="AD89" s="36">
        <f t="shared" si="186"/>
        <v>87774.271200000003</v>
      </c>
      <c r="AE89" s="52"/>
      <c r="AF89" s="43">
        <f t="shared" si="187"/>
        <v>0</v>
      </c>
      <c r="AG89" s="30"/>
      <c r="AH89" s="43"/>
      <c r="AI89" s="30">
        <f t="shared" si="188"/>
        <v>0</v>
      </c>
      <c r="AJ89" s="47">
        <f t="shared" si="189"/>
        <v>0</v>
      </c>
      <c r="AK89" s="30">
        <f t="shared" si="190"/>
        <v>67.760000000000005</v>
      </c>
      <c r="AL89" s="36">
        <f t="shared" si="191"/>
        <v>87774.271200000003</v>
      </c>
    </row>
    <row r="90" spans="1:38" ht="14.25" customHeight="1" x14ac:dyDescent="0.2">
      <c r="A90" s="92" t="s">
        <v>686</v>
      </c>
      <c r="B90" s="12" t="s">
        <v>159</v>
      </c>
      <c r="C90" s="11" t="s">
        <v>29</v>
      </c>
      <c r="D90" s="11" t="s">
        <v>160</v>
      </c>
      <c r="E90" s="13" t="s">
        <v>24</v>
      </c>
      <c r="F90" s="12">
        <v>6.48</v>
      </c>
      <c r="G90" s="14">
        <v>395.17</v>
      </c>
      <c r="H90" s="14">
        <v>483.96</v>
      </c>
      <c r="I90" s="14">
        <v>3136.06</v>
      </c>
      <c r="J90" s="28">
        <v>2.2384439685938615E-3</v>
      </c>
      <c r="K90" s="30"/>
      <c r="L90" s="43">
        <f t="shared" si="173"/>
        <v>0</v>
      </c>
      <c r="M90" s="30">
        <f>K90</f>
        <v>0</v>
      </c>
      <c r="N90" s="25">
        <f t="shared" si="174"/>
        <v>0</v>
      </c>
      <c r="O90" s="30">
        <f t="shared" si="175"/>
        <v>6.48</v>
      </c>
      <c r="P90" s="36">
        <f t="shared" si="176"/>
        <v>3136.0608000000002</v>
      </c>
      <c r="Q90" s="30"/>
      <c r="R90" s="43">
        <f t="shared" si="177"/>
        <v>0</v>
      </c>
      <c r="S90" s="30">
        <f t="shared" si="178"/>
        <v>0</v>
      </c>
      <c r="T90" s="47">
        <f t="shared" si="179"/>
        <v>0</v>
      </c>
      <c r="U90" s="30">
        <f t="shared" si="180"/>
        <v>6.48</v>
      </c>
      <c r="V90" s="36">
        <f t="shared" si="181"/>
        <v>3136.0608000000002</v>
      </c>
      <c r="W90" s="52"/>
      <c r="X90" s="43">
        <f t="shared" si="182"/>
        <v>0</v>
      </c>
      <c r="Y90" s="30"/>
      <c r="Z90" s="43"/>
      <c r="AA90" s="30">
        <f t="shared" si="183"/>
        <v>0</v>
      </c>
      <c r="AB90" s="47">
        <f t="shared" si="184"/>
        <v>0</v>
      </c>
      <c r="AC90" s="30">
        <f t="shared" si="185"/>
        <v>6.48</v>
      </c>
      <c r="AD90" s="36">
        <f t="shared" si="186"/>
        <v>3136.0608000000002</v>
      </c>
      <c r="AE90" s="52"/>
      <c r="AF90" s="43">
        <f t="shared" si="187"/>
        <v>0</v>
      </c>
      <c r="AG90" s="30"/>
      <c r="AH90" s="43"/>
      <c r="AI90" s="30">
        <f t="shared" si="188"/>
        <v>0</v>
      </c>
      <c r="AJ90" s="47">
        <f t="shared" si="189"/>
        <v>0</v>
      </c>
      <c r="AK90" s="30">
        <f t="shared" si="190"/>
        <v>6.48</v>
      </c>
      <c r="AL90" s="36">
        <f t="shared" si="191"/>
        <v>3136.0608000000002</v>
      </c>
    </row>
    <row r="91" spans="1:38" ht="39" customHeight="1" x14ac:dyDescent="0.2">
      <c r="A91" s="92" t="s">
        <v>687</v>
      </c>
      <c r="B91" s="12" t="s">
        <v>161</v>
      </c>
      <c r="C91" s="11" t="s">
        <v>26</v>
      </c>
      <c r="D91" s="11" t="s">
        <v>162</v>
      </c>
      <c r="E91" s="13" t="s">
        <v>24</v>
      </c>
      <c r="F91" s="12">
        <v>1.98</v>
      </c>
      <c r="G91" s="14">
        <v>1199.05</v>
      </c>
      <c r="H91" s="14">
        <v>1468.47</v>
      </c>
      <c r="I91" s="14">
        <v>2907.57</v>
      </c>
      <c r="J91" s="28">
        <v>2.075353319057816E-3</v>
      </c>
      <c r="K91" s="30"/>
      <c r="L91" s="43">
        <f t="shared" si="173"/>
        <v>0</v>
      </c>
      <c r="M91" s="30">
        <f t="shared" ref="M91:M92" si="193">K91</f>
        <v>0</v>
      </c>
      <c r="N91" s="25">
        <f t="shared" si="174"/>
        <v>0</v>
      </c>
      <c r="O91" s="30">
        <f t="shared" si="175"/>
        <v>1.98</v>
      </c>
      <c r="P91" s="36">
        <f t="shared" si="176"/>
        <v>2907.5706</v>
      </c>
      <c r="Q91" s="30"/>
      <c r="R91" s="43">
        <f t="shared" si="177"/>
        <v>0</v>
      </c>
      <c r="S91" s="30">
        <f t="shared" si="178"/>
        <v>0</v>
      </c>
      <c r="T91" s="47">
        <f t="shared" si="179"/>
        <v>0</v>
      </c>
      <c r="U91" s="30">
        <f t="shared" si="180"/>
        <v>1.98</v>
      </c>
      <c r="V91" s="36">
        <f t="shared" si="181"/>
        <v>2907.5706</v>
      </c>
      <c r="W91" s="52"/>
      <c r="X91" s="43">
        <f t="shared" si="182"/>
        <v>0</v>
      </c>
      <c r="Y91" s="30"/>
      <c r="Z91" s="43"/>
      <c r="AA91" s="30">
        <f t="shared" si="183"/>
        <v>0</v>
      </c>
      <c r="AB91" s="47">
        <f t="shared" si="184"/>
        <v>0</v>
      </c>
      <c r="AC91" s="30">
        <f t="shared" si="185"/>
        <v>1.98</v>
      </c>
      <c r="AD91" s="36">
        <f t="shared" si="186"/>
        <v>2907.5706</v>
      </c>
      <c r="AE91" s="52"/>
      <c r="AF91" s="43">
        <f t="shared" si="187"/>
        <v>0</v>
      </c>
      <c r="AG91" s="30"/>
      <c r="AH91" s="43"/>
      <c r="AI91" s="30">
        <f t="shared" si="188"/>
        <v>0</v>
      </c>
      <c r="AJ91" s="47">
        <f t="shared" si="189"/>
        <v>0</v>
      </c>
      <c r="AK91" s="30">
        <f t="shared" si="190"/>
        <v>1.98</v>
      </c>
      <c r="AL91" s="36">
        <f t="shared" si="191"/>
        <v>2907.5706</v>
      </c>
    </row>
    <row r="92" spans="1:38" ht="27.75" customHeight="1" x14ac:dyDescent="0.2">
      <c r="A92" s="92" t="s">
        <v>688</v>
      </c>
      <c r="B92" s="12" t="s">
        <v>163</v>
      </c>
      <c r="C92" s="11" t="s">
        <v>22</v>
      </c>
      <c r="D92" s="11" t="s">
        <v>164</v>
      </c>
      <c r="E92" s="13" t="s">
        <v>24</v>
      </c>
      <c r="F92" s="12">
        <v>4.2</v>
      </c>
      <c r="G92" s="14">
        <v>46.58</v>
      </c>
      <c r="H92" s="14">
        <v>57.04</v>
      </c>
      <c r="I92" s="14">
        <v>239.56</v>
      </c>
      <c r="J92" s="28">
        <v>1.7099214846538188E-4</v>
      </c>
      <c r="K92" s="30"/>
      <c r="L92" s="43">
        <f t="shared" si="173"/>
        <v>0</v>
      </c>
      <c r="M92" s="30">
        <f t="shared" si="193"/>
        <v>0</v>
      </c>
      <c r="N92" s="25">
        <f t="shared" si="174"/>
        <v>0</v>
      </c>
      <c r="O92" s="30">
        <f t="shared" si="175"/>
        <v>4.2</v>
      </c>
      <c r="P92" s="36">
        <f t="shared" si="176"/>
        <v>239.56800000000001</v>
      </c>
      <c r="Q92" s="30"/>
      <c r="R92" s="43">
        <f t="shared" si="177"/>
        <v>0</v>
      </c>
      <c r="S92" s="30">
        <f t="shared" si="178"/>
        <v>0</v>
      </c>
      <c r="T92" s="47">
        <f t="shared" si="179"/>
        <v>0</v>
      </c>
      <c r="U92" s="30">
        <f t="shared" si="180"/>
        <v>4.2</v>
      </c>
      <c r="V92" s="36">
        <f t="shared" si="181"/>
        <v>239.56800000000001</v>
      </c>
      <c r="W92" s="52"/>
      <c r="X92" s="43">
        <f t="shared" si="182"/>
        <v>0</v>
      </c>
      <c r="Y92" s="30"/>
      <c r="Z92" s="43"/>
      <c r="AA92" s="30">
        <f t="shared" si="183"/>
        <v>0</v>
      </c>
      <c r="AB92" s="47">
        <f t="shared" si="184"/>
        <v>0</v>
      </c>
      <c r="AC92" s="30">
        <f t="shared" si="185"/>
        <v>4.2</v>
      </c>
      <c r="AD92" s="36">
        <f t="shared" si="186"/>
        <v>239.56800000000001</v>
      </c>
      <c r="AE92" s="52"/>
      <c r="AF92" s="43">
        <f t="shared" si="187"/>
        <v>0</v>
      </c>
      <c r="AG92" s="30"/>
      <c r="AH92" s="43"/>
      <c r="AI92" s="30">
        <f t="shared" si="188"/>
        <v>0</v>
      </c>
      <c r="AJ92" s="47">
        <f t="shared" si="189"/>
        <v>0</v>
      </c>
      <c r="AK92" s="30">
        <f t="shared" si="190"/>
        <v>4.2</v>
      </c>
      <c r="AL92" s="36">
        <f t="shared" si="191"/>
        <v>239.56800000000001</v>
      </c>
    </row>
    <row r="93" spans="1:38" ht="24" customHeight="1" x14ac:dyDescent="0.2">
      <c r="A93" s="91" t="s">
        <v>165</v>
      </c>
      <c r="B93" s="8"/>
      <c r="C93" s="8"/>
      <c r="D93" s="8" t="s">
        <v>166</v>
      </c>
      <c r="E93" s="8"/>
      <c r="F93" s="9"/>
      <c r="G93" s="8"/>
      <c r="H93" s="8"/>
      <c r="I93" s="10">
        <v>2280.14</v>
      </c>
      <c r="J93" s="27">
        <v>1.6275089221984298E-3</v>
      </c>
      <c r="K93" s="32"/>
      <c r="L93" s="44"/>
      <c r="M93" s="22"/>
      <c r="N93" s="22"/>
      <c r="O93" s="32"/>
      <c r="P93" s="37">
        <f>SUM(P94:P95)</f>
        <v>2280.1504</v>
      </c>
      <c r="Q93" s="32"/>
      <c r="R93" s="44"/>
      <c r="S93" s="32"/>
      <c r="T93" s="48"/>
      <c r="U93" s="32"/>
      <c r="V93" s="37">
        <f>SUM(V94:V95)</f>
        <v>2280.1504</v>
      </c>
      <c r="W93" s="53"/>
      <c r="X93" s="44"/>
      <c r="Y93" s="32"/>
      <c r="Z93" s="44"/>
      <c r="AA93" s="32"/>
      <c r="AB93" s="48"/>
      <c r="AC93" s="32"/>
      <c r="AD93" s="37">
        <f>SUM(AD94:AD95)</f>
        <v>2280.1504</v>
      </c>
      <c r="AE93" s="53"/>
      <c r="AF93" s="44"/>
      <c r="AG93" s="32"/>
      <c r="AH93" s="44"/>
      <c r="AI93" s="32"/>
      <c r="AJ93" s="48"/>
      <c r="AK93" s="32"/>
      <c r="AL93" s="37">
        <f>SUM(AL94:AL95)</f>
        <v>2280.1504</v>
      </c>
    </row>
    <row r="94" spans="1:38" ht="14.25" customHeight="1" x14ac:dyDescent="0.2">
      <c r="A94" s="92" t="s">
        <v>689</v>
      </c>
      <c r="B94" s="12" t="s">
        <v>167</v>
      </c>
      <c r="C94" s="11" t="s">
        <v>29</v>
      </c>
      <c r="D94" s="11" t="s">
        <v>168</v>
      </c>
      <c r="E94" s="13" t="s">
        <v>24</v>
      </c>
      <c r="F94" s="12">
        <v>1.98</v>
      </c>
      <c r="G94" s="14">
        <v>196.85</v>
      </c>
      <c r="H94" s="14">
        <v>241.08</v>
      </c>
      <c r="I94" s="14">
        <v>477.33</v>
      </c>
      <c r="J94" s="28">
        <v>3.4070663811563171E-4</v>
      </c>
      <c r="K94" s="30"/>
      <c r="L94" s="43">
        <f t="shared" ref="L94:L95" si="194">K94*H94</f>
        <v>0</v>
      </c>
      <c r="M94" s="30">
        <f t="shared" ref="M94:M95" si="195">K94</f>
        <v>0</v>
      </c>
      <c r="N94" s="25">
        <f>M94/F94</f>
        <v>0</v>
      </c>
      <c r="O94" s="30">
        <f>F94-M94</f>
        <v>1.98</v>
      </c>
      <c r="P94" s="36">
        <f>O94*H94</f>
        <v>477.33840000000004</v>
      </c>
      <c r="Q94" s="30"/>
      <c r="R94" s="43">
        <f>Q94*H94</f>
        <v>0</v>
      </c>
      <c r="S94" s="30">
        <f t="shared" ref="S94:S95" si="196">M94+Q94</f>
        <v>0</v>
      </c>
      <c r="T94" s="47">
        <f t="shared" ref="T94:T95" si="197">S94/$F$8</f>
        <v>0</v>
      </c>
      <c r="U94" s="30">
        <f t="shared" ref="U94:U95" si="198">F94-S94</f>
        <v>1.98</v>
      </c>
      <c r="V94" s="36">
        <f>U94*H94</f>
        <v>477.33840000000004</v>
      </c>
      <c r="W94" s="52"/>
      <c r="X94" s="43">
        <f>W94*H94</f>
        <v>0</v>
      </c>
      <c r="Y94" s="30"/>
      <c r="Z94" s="43"/>
      <c r="AA94" s="30">
        <f t="shared" ref="AA94:AA95" si="199">S94+Y94</f>
        <v>0</v>
      </c>
      <c r="AB94" s="47">
        <f t="shared" ref="AB94:AB95" si="200">AA94/$F$8</f>
        <v>0</v>
      </c>
      <c r="AC94" s="30">
        <f t="shared" ref="AC94:AC95" si="201">F94-AA94</f>
        <v>1.98</v>
      </c>
      <c r="AD94" s="36">
        <f>AC94*H94</f>
        <v>477.33840000000004</v>
      </c>
      <c r="AE94" s="52"/>
      <c r="AF94" s="43">
        <f t="shared" ref="AF94:AF95" si="202">AE94*P94</f>
        <v>0</v>
      </c>
      <c r="AG94" s="30"/>
      <c r="AH94" s="43"/>
      <c r="AI94" s="30">
        <f t="shared" ref="AI94:AI95" si="203">AA94+AG94</f>
        <v>0</v>
      </c>
      <c r="AJ94" s="47">
        <f t="shared" ref="AJ94:AJ95" si="204">AI94/$F$8</f>
        <v>0</v>
      </c>
      <c r="AK94" s="30">
        <f t="shared" ref="AK94:AK95" si="205">F94-AI94</f>
        <v>1.98</v>
      </c>
      <c r="AL94" s="36">
        <f>AK94*H94</f>
        <v>477.33840000000004</v>
      </c>
    </row>
    <row r="95" spans="1:38" ht="25.5" customHeight="1" x14ac:dyDescent="0.2">
      <c r="A95" s="92" t="s">
        <v>690</v>
      </c>
      <c r="B95" s="12" t="s">
        <v>169</v>
      </c>
      <c r="C95" s="11" t="s">
        <v>29</v>
      </c>
      <c r="D95" s="11" t="s">
        <v>170</v>
      </c>
      <c r="E95" s="13" t="s">
        <v>24</v>
      </c>
      <c r="F95" s="12">
        <v>4.4000000000000004</v>
      </c>
      <c r="G95" s="14">
        <v>334.56</v>
      </c>
      <c r="H95" s="14">
        <v>409.73</v>
      </c>
      <c r="I95" s="14">
        <v>1802.81</v>
      </c>
      <c r="J95" s="28">
        <v>1.286802284082798E-3</v>
      </c>
      <c r="K95" s="30"/>
      <c r="L95" s="43">
        <f t="shared" si="194"/>
        <v>0</v>
      </c>
      <c r="M95" s="30">
        <f t="shared" si="195"/>
        <v>0</v>
      </c>
      <c r="N95" s="25">
        <f>M95/F95</f>
        <v>0</v>
      </c>
      <c r="O95" s="30">
        <f>F95-M95</f>
        <v>4.4000000000000004</v>
      </c>
      <c r="P95" s="36">
        <f>O95*H95</f>
        <v>1802.8120000000001</v>
      </c>
      <c r="Q95" s="30"/>
      <c r="R95" s="43">
        <f>Q95*H95</f>
        <v>0</v>
      </c>
      <c r="S95" s="30">
        <f t="shared" si="196"/>
        <v>0</v>
      </c>
      <c r="T95" s="47">
        <f t="shared" si="197"/>
        <v>0</v>
      </c>
      <c r="U95" s="30">
        <f t="shared" si="198"/>
        <v>4.4000000000000004</v>
      </c>
      <c r="V95" s="36">
        <f>U95*H95</f>
        <v>1802.8120000000001</v>
      </c>
      <c r="W95" s="52"/>
      <c r="X95" s="43">
        <f>W95*H95</f>
        <v>0</v>
      </c>
      <c r="Y95" s="30"/>
      <c r="Z95" s="43"/>
      <c r="AA95" s="30">
        <f t="shared" si="199"/>
        <v>0</v>
      </c>
      <c r="AB95" s="47">
        <f t="shared" si="200"/>
        <v>0</v>
      </c>
      <c r="AC95" s="30">
        <f t="shared" si="201"/>
        <v>4.4000000000000004</v>
      </c>
      <c r="AD95" s="36">
        <f>AC95*H95</f>
        <v>1802.8120000000001</v>
      </c>
      <c r="AE95" s="52"/>
      <c r="AF95" s="43">
        <f t="shared" si="202"/>
        <v>0</v>
      </c>
      <c r="AG95" s="30"/>
      <c r="AH95" s="43"/>
      <c r="AI95" s="30">
        <f t="shared" si="203"/>
        <v>0</v>
      </c>
      <c r="AJ95" s="47">
        <f t="shared" si="204"/>
        <v>0</v>
      </c>
      <c r="AK95" s="30">
        <f t="shared" si="205"/>
        <v>4.4000000000000004</v>
      </c>
      <c r="AL95" s="36">
        <f>AK95*H95</f>
        <v>1802.8120000000001</v>
      </c>
    </row>
    <row r="96" spans="1:38" ht="14.25" customHeight="1" x14ac:dyDescent="0.2">
      <c r="A96" s="91" t="s">
        <v>171</v>
      </c>
      <c r="B96" s="8"/>
      <c r="C96" s="8"/>
      <c r="D96" s="8" t="s">
        <v>172</v>
      </c>
      <c r="E96" s="8"/>
      <c r="F96" s="9"/>
      <c r="G96" s="8"/>
      <c r="H96" s="8"/>
      <c r="I96" s="10">
        <v>219581.14</v>
      </c>
      <c r="J96" s="27">
        <v>0.15673172019985723</v>
      </c>
      <c r="K96" s="32"/>
      <c r="L96" s="44"/>
      <c r="M96" s="22"/>
      <c r="N96" s="22"/>
      <c r="O96" s="32"/>
      <c r="P96" s="37">
        <f>SUM(P97:P104)</f>
        <v>219581.17179999998</v>
      </c>
      <c r="Q96" s="32"/>
      <c r="R96" s="44"/>
      <c r="S96" s="32"/>
      <c r="T96" s="48"/>
      <c r="U96" s="32"/>
      <c r="V96" s="37">
        <f>SUM(V97:V104)</f>
        <v>219581.17179999998</v>
      </c>
      <c r="W96" s="53"/>
      <c r="X96" s="44"/>
      <c r="Y96" s="32"/>
      <c r="Z96" s="44"/>
      <c r="AA96" s="32"/>
      <c r="AB96" s="48"/>
      <c r="AC96" s="32"/>
      <c r="AD96" s="37">
        <f>SUM(AD97:AD104)</f>
        <v>219581.17179999998</v>
      </c>
      <c r="AE96" s="53"/>
      <c r="AF96" s="44"/>
      <c r="AG96" s="32"/>
      <c r="AH96" s="44"/>
      <c r="AI96" s="32"/>
      <c r="AJ96" s="48"/>
      <c r="AK96" s="32"/>
      <c r="AL96" s="37">
        <f>SUM(AL97:AL104)</f>
        <v>219581.17179999998</v>
      </c>
    </row>
    <row r="97" spans="1:38" ht="39" customHeight="1" x14ac:dyDescent="0.2">
      <c r="A97" s="92" t="s">
        <v>691</v>
      </c>
      <c r="B97" s="12" t="s">
        <v>173</v>
      </c>
      <c r="C97" s="11" t="s">
        <v>26</v>
      </c>
      <c r="D97" s="11" t="s">
        <v>174</v>
      </c>
      <c r="E97" s="13" t="s">
        <v>31</v>
      </c>
      <c r="F97" s="12">
        <v>23</v>
      </c>
      <c r="G97" s="14">
        <v>1418.51</v>
      </c>
      <c r="H97" s="14">
        <v>1737.24</v>
      </c>
      <c r="I97" s="14">
        <v>39956.519999999997</v>
      </c>
      <c r="J97" s="28">
        <v>2.852E-2</v>
      </c>
      <c r="K97" s="30"/>
      <c r="L97" s="43">
        <f t="shared" ref="L97:L104" si="206">K97*H97</f>
        <v>0</v>
      </c>
      <c r="M97" s="30">
        <f>K97</f>
        <v>0</v>
      </c>
      <c r="N97" s="25">
        <f t="shared" ref="N97:N104" si="207">M97/F97</f>
        <v>0</v>
      </c>
      <c r="O97" s="30">
        <f t="shared" ref="O97:O104" si="208">F97-M97</f>
        <v>23</v>
      </c>
      <c r="P97" s="36">
        <f t="shared" ref="P97:P104" si="209">O97*H97</f>
        <v>39956.519999999997</v>
      </c>
      <c r="Q97" s="30"/>
      <c r="R97" s="43">
        <f t="shared" ref="R97:R104" si="210">Q97*H97</f>
        <v>0</v>
      </c>
      <c r="S97" s="30">
        <f t="shared" ref="S97:S104" si="211">M97+Q97</f>
        <v>0</v>
      </c>
      <c r="T97" s="47">
        <f t="shared" ref="T97:T104" si="212">S97/$F$8</f>
        <v>0</v>
      </c>
      <c r="U97" s="30">
        <f t="shared" ref="U97:U104" si="213">F97-S97</f>
        <v>23</v>
      </c>
      <c r="V97" s="36">
        <f t="shared" ref="V97:V104" si="214">U97*H97</f>
        <v>39956.519999999997</v>
      </c>
      <c r="W97" s="52"/>
      <c r="X97" s="43">
        <f t="shared" ref="X97:X104" si="215">W97*H97</f>
        <v>0</v>
      </c>
      <c r="Y97" s="30"/>
      <c r="Z97" s="43"/>
      <c r="AA97" s="30">
        <f t="shared" ref="AA97:AA104" si="216">S97+Y97</f>
        <v>0</v>
      </c>
      <c r="AB97" s="47">
        <f t="shared" ref="AB97:AB104" si="217">AA97/$F$8</f>
        <v>0</v>
      </c>
      <c r="AC97" s="30">
        <f t="shared" ref="AC97:AC104" si="218">F97-AA97</f>
        <v>23</v>
      </c>
      <c r="AD97" s="36">
        <f t="shared" ref="AD97:AD104" si="219">AC97*H97</f>
        <v>39956.519999999997</v>
      </c>
      <c r="AE97" s="52"/>
      <c r="AF97" s="43">
        <f t="shared" ref="AF97:AF104" si="220">AE97*P97</f>
        <v>0</v>
      </c>
      <c r="AG97" s="30"/>
      <c r="AH97" s="43"/>
      <c r="AI97" s="30">
        <f t="shared" ref="AI97:AI104" si="221">AA97+AG97</f>
        <v>0</v>
      </c>
      <c r="AJ97" s="47">
        <f t="shared" ref="AJ97:AJ104" si="222">AI97/$F$8</f>
        <v>0</v>
      </c>
      <c r="AK97" s="30">
        <f t="shared" ref="AK97:AK104" si="223">F97-AI97</f>
        <v>23</v>
      </c>
      <c r="AL97" s="36">
        <f t="shared" ref="AL97:AL104" si="224">AK97*H97</f>
        <v>39956.519999999997</v>
      </c>
    </row>
    <row r="98" spans="1:38" ht="39" customHeight="1" x14ac:dyDescent="0.2">
      <c r="A98" s="92" t="s">
        <v>692</v>
      </c>
      <c r="B98" s="12" t="s">
        <v>175</v>
      </c>
      <c r="C98" s="11" t="s">
        <v>26</v>
      </c>
      <c r="D98" s="11" t="s">
        <v>176</v>
      </c>
      <c r="E98" s="13" t="s">
        <v>31</v>
      </c>
      <c r="F98" s="12">
        <v>10</v>
      </c>
      <c r="G98" s="14">
        <v>1151.54</v>
      </c>
      <c r="H98" s="14">
        <v>1410.29</v>
      </c>
      <c r="I98" s="14">
        <v>14102.9</v>
      </c>
      <c r="J98" s="28">
        <v>1.0066309778729479E-2</v>
      </c>
      <c r="K98" s="30"/>
      <c r="L98" s="43">
        <f t="shared" si="206"/>
        <v>0</v>
      </c>
      <c r="M98" s="30">
        <f>K98</f>
        <v>0</v>
      </c>
      <c r="N98" s="25">
        <f t="shared" si="207"/>
        <v>0</v>
      </c>
      <c r="O98" s="30">
        <f t="shared" si="208"/>
        <v>10</v>
      </c>
      <c r="P98" s="36">
        <f t="shared" si="209"/>
        <v>14102.9</v>
      </c>
      <c r="Q98" s="30"/>
      <c r="R98" s="43">
        <f t="shared" si="210"/>
        <v>0</v>
      </c>
      <c r="S98" s="30">
        <f t="shared" si="211"/>
        <v>0</v>
      </c>
      <c r="T98" s="47">
        <f t="shared" si="212"/>
        <v>0</v>
      </c>
      <c r="U98" s="30">
        <f t="shared" si="213"/>
        <v>10</v>
      </c>
      <c r="V98" s="36">
        <f t="shared" si="214"/>
        <v>14102.9</v>
      </c>
      <c r="W98" s="52"/>
      <c r="X98" s="43">
        <f t="shared" si="215"/>
        <v>0</v>
      </c>
      <c r="Y98" s="30"/>
      <c r="Z98" s="43"/>
      <c r="AA98" s="30">
        <f t="shared" si="216"/>
        <v>0</v>
      </c>
      <c r="AB98" s="47">
        <f t="shared" si="217"/>
        <v>0</v>
      </c>
      <c r="AC98" s="30">
        <f t="shared" si="218"/>
        <v>10</v>
      </c>
      <c r="AD98" s="36">
        <f t="shared" si="219"/>
        <v>14102.9</v>
      </c>
      <c r="AE98" s="52"/>
      <c r="AF98" s="43">
        <f t="shared" si="220"/>
        <v>0</v>
      </c>
      <c r="AG98" s="30"/>
      <c r="AH98" s="43"/>
      <c r="AI98" s="30">
        <f t="shared" si="221"/>
        <v>0</v>
      </c>
      <c r="AJ98" s="47">
        <f t="shared" si="222"/>
        <v>0</v>
      </c>
      <c r="AK98" s="30">
        <f t="shared" si="223"/>
        <v>10</v>
      </c>
      <c r="AL98" s="36">
        <f t="shared" si="224"/>
        <v>14102.9</v>
      </c>
    </row>
    <row r="99" spans="1:38" ht="39" customHeight="1" x14ac:dyDescent="0.2">
      <c r="A99" s="92" t="s">
        <v>693</v>
      </c>
      <c r="B99" s="12" t="s">
        <v>177</v>
      </c>
      <c r="C99" s="11" t="s">
        <v>26</v>
      </c>
      <c r="D99" s="11" t="s">
        <v>178</v>
      </c>
      <c r="E99" s="13" t="s">
        <v>31</v>
      </c>
      <c r="F99" s="12">
        <v>6</v>
      </c>
      <c r="G99" s="14">
        <v>916.15</v>
      </c>
      <c r="H99" s="14">
        <v>1122</v>
      </c>
      <c r="I99" s="14">
        <v>6732</v>
      </c>
      <c r="J99" s="28">
        <v>4.8051391862955033E-3</v>
      </c>
      <c r="K99" s="30"/>
      <c r="L99" s="43">
        <f t="shared" si="206"/>
        <v>0</v>
      </c>
      <c r="M99" s="30">
        <f t="shared" ref="M99:M101" si="225">K99</f>
        <v>0</v>
      </c>
      <c r="N99" s="25">
        <f t="shared" si="207"/>
        <v>0</v>
      </c>
      <c r="O99" s="30">
        <f t="shared" si="208"/>
        <v>6</v>
      </c>
      <c r="P99" s="36">
        <f t="shared" si="209"/>
        <v>6732</v>
      </c>
      <c r="Q99" s="30"/>
      <c r="R99" s="43">
        <f t="shared" si="210"/>
        <v>0</v>
      </c>
      <c r="S99" s="30">
        <f t="shared" si="211"/>
        <v>0</v>
      </c>
      <c r="T99" s="47">
        <f t="shared" si="212"/>
        <v>0</v>
      </c>
      <c r="U99" s="30">
        <f t="shared" si="213"/>
        <v>6</v>
      </c>
      <c r="V99" s="36">
        <f t="shared" si="214"/>
        <v>6732</v>
      </c>
      <c r="W99" s="52"/>
      <c r="X99" s="43">
        <f t="shared" si="215"/>
        <v>0</v>
      </c>
      <c r="Y99" s="30"/>
      <c r="Z99" s="43"/>
      <c r="AA99" s="30">
        <f t="shared" si="216"/>
        <v>0</v>
      </c>
      <c r="AB99" s="47">
        <f t="shared" si="217"/>
        <v>0</v>
      </c>
      <c r="AC99" s="30">
        <f t="shared" si="218"/>
        <v>6</v>
      </c>
      <c r="AD99" s="36">
        <f t="shared" si="219"/>
        <v>6732</v>
      </c>
      <c r="AE99" s="52"/>
      <c r="AF99" s="43">
        <f t="shared" si="220"/>
        <v>0</v>
      </c>
      <c r="AG99" s="30"/>
      <c r="AH99" s="43"/>
      <c r="AI99" s="30">
        <f t="shared" si="221"/>
        <v>0</v>
      </c>
      <c r="AJ99" s="47">
        <f t="shared" si="222"/>
        <v>0</v>
      </c>
      <c r="AK99" s="30">
        <f t="shared" si="223"/>
        <v>6</v>
      </c>
      <c r="AL99" s="36">
        <f t="shared" si="224"/>
        <v>6732</v>
      </c>
    </row>
    <row r="100" spans="1:38" ht="39" customHeight="1" x14ac:dyDescent="0.2">
      <c r="A100" s="92" t="s">
        <v>694</v>
      </c>
      <c r="B100" s="12" t="s">
        <v>179</v>
      </c>
      <c r="C100" s="11" t="s">
        <v>26</v>
      </c>
      <c r="D100" s="11" t="s">
        <v>180</v>
      </c>
      <c r="E100" s="13" t="s">
        <v>31</v>
      </c>
      <c r="F100" s="12">
        <v>6</v>
      </c>
      <c r="G100" s="14">
        <v>676.62</v>
      </c>
      <c r="H100" s="14">
        <v>828.65</v>
      </c>
      <c r="I100" s="14">
        <v>4971.8999999999996</v>
      </c>
      <c r="J100" s="28">
        <v>3.5488222698072803E-3</v>
      </c>
      <c r="K100" s="30"/>
      <c r="L100" s="43">
        <f t="shared" si="206"/>
        <v>0</v>
      </c>
      <c r="M100" s="30">
        <f t="shared" si="225"/>
        <v>0</v>
      </c>
      <c r="N100" s="25">
        <f t="shared" si="207"/>
        <v>0</v>
      </c>
      <c r="O100" s="30">
        <f t="shared" si="208"/>
        <v>6</v>
      </c>
      <c r="P100" s="36">
        <f t="shared" si="209"/>
        <v>4971.8999999999996</v>
      </c>
      <c r="Q100" s="30"/>
      <c r="R100" s="43">
        <f t="shared" si="210"/>
        <v>0</v>
      </c>
      <c r="S100" s="30">
        <f t="shared" si="211"/>
        <v>0</v>
      </c>
      <c r="T100" s="47">
        <f t="shared" si="212"/>
        <v>0</v>
      </c>
      <c r="U100" s="30">
        <f t="shared" si="213"/>
        <v>6</v>
      </c>
      <c r="V100" s="36">
        <f t="shared" si="214"/>
        <v>4971.8999999999996</v>
      </c>
      <c r="W100" s="52"/>
      <c r="X100" s="43">
        <f t="shared" si="215"/>
        <v>0</v>
      </c>
      <c r="Y100" s="30"/>
      <c r="Z100" s="43"/>
      <c r="AA100" s="30">
        <f t="shared" si="216"/>
        <v>0</v>
      </c>
      <c r="AB100" s="47">
        <f t="shared" si="217"/>
        <v>0</v>
      </c>
      <c r="AC100" s="30">
        <f t="shared" si="218"/>
        <v>6</v>
      </c>
      <c r="AD100" s="36">
        <f t="shared" si="219"/>
        <v>4971.8999999999996</v>
      </c>
      <c r="AE100" s="52"/>
      <c r="AF100" s="43">
        <f t="shared" si="220"/>
        <v>0</v>
      </c>
      <c r="AG100" s="30"/>
      <c r="AH100" s="43"/>
      <c r="AI100" s="30">
        <f t="shared" si="221"/>
        <v>0</v>
      </c>
      <c r="AJ100" s="47">
        <f t="shared" si="222"/>
        <v>0</v>
      </c>
      <c r="AK100" s="30">
        <f t="shared" si="223"/>
        <v>6</v>
      </c>
      <c r="AL100" s="36">
        <f t="shared" si="224"/>
        <v>4971.8999999999996</v>
      </c>
    </row>
    <row r="101" spans="1:38" ht="51.75" customHeight="1" x14ac:dyDescent="0.2">
      <c r="A101" s="92" t="s">
        <v>695</v>
      </c>
      <c r="B101" s="12" t="s">
        <v>181</v>
      </c>
      <c r="C101" s="11" t="s">
        <v>26</v>
      </c>
      <c r="D101" s="11" t="s">
        <v>182</v>
      </c>
      <c r="E101" s="13" t="s">
        <v>24</v>
      </c>
      <c r="F101" s="12">
        <v>1189.68</v>
      </c>
      <c r="G101" s="14">
        <v>52.52</v>
      </c>
      <c r="H101" s="14">
        <v>64.319999999999993</v>
      </c>
      <c r="I101" s="14">
        <v>76520.210000000006</v>
      </c>
      <c r="J101" s="28">
        <v>5.4618279800142756E-2</v>
      </c>
      <c r="K101" s="30"/>
      <c r="L101" s="43">
        <f t="shared" si="206"/>
        <v>0</v>
      </c>
      <c r="M101" s="30">
        <f t="shared" si="225"/>
        <v>0</v>
      </c>
      <c r="N101" s="25">
        <f t="shared" si="207"/>
        <v>0</v>
      </c>
      <c r="O101" s="30">
        <f t="shared" si="208"/>
        <v>1189.68</v>
      </c>
      <c r="P101" s="36">
        <f t="shared" si="209"/>
        <v>76520.217599999989</v>
      </c>
      <c r="Q101" s="30"/>
      <c r="R101" s="43">
        <f t="shared" si="210"/>
        <v>0</v>
      </c>
      <c r="S101" s="30">
        <f t="shared" si="211"/>
        <v>0</v>
      </c>
      <c r="T101" s="47">
        <f t="shared" si="212"/>
        <v>0</v>
      </c>
      <c r="U101" s="30">
        <f t="shared" si="213"/>
        <v>1189.68</v>
      </c>
      <c r="V101" s="36">
        <f t="shared" si="214"/>
        <v>76520.217599999989</v>
      </c>
      <c r="W101" s="52"/>
      <c r="X101" s="43">
        <f t="shared" si="215"/>
        <v>0</v>
      </c>
      <c r="Y101" s="30"/>
      <c r="Z101" s="43"/>
      <c r="AA101" s="30">
        <f t="shared" si="216"/>
        <v>0</v>
      </c>
      <c r="AB101" s="47">
        <f t="shared" si="217"/>
        <v>0</v>
      </c>
      <c r="AC101" s="30">
        <f t="shared" si="218"/>
        <v>1189.68</v>
      </c>
      <c r="AD101" s="36">
        <f t="shared" si="219"/>
        <v>76520.217599999989</v>
      </c>
      <c r="AE101" s="52"/>
      <c r="AF101" s="43">
        <f t="shared" si="220"/>
        <v>0</v>
      </c>
      <c r="AG101" s="30"/>
      <c r="AH101" s="43"/>
      <c r="AI101" s="30">
        <f t="shared" si="221"/>
        <v>0</v>
      </c>
      <c r="AJ101" s="47">
        <f t="shared" si="222"/>
        <v>0</v>
      </c>
      <c r="AK101" s="30">
        <f t="shared" si="223"/>
        <v>1189.68</v>
      </c>
      <c r="AL101" s="36">
        <f t="shared" si="224"/>
        <v>76520.217599999989</v>
      </c>
    </row>
    <row r="102" spans="1:38" ht="25.5" customHeight="1" x14ac:dyDescent="0.2">
      <c r="A102" s="92" t="s">
        <v>696</v>
      </c>
      <c r="B102" s="12" t="s">
        <v>183</v>
      </c>
      <c r="C102" s="11" t="s">
        <v>26</v>
      </c>
      <c r="D102" s="11" t="s">
        <v>184</v>
      </c>
      <c r="E102" s="13" t="s">
        <v>24</v>
      </c>
      <c r="F102" s="12">
        <v>1714.31</v>
      </c>
      <c r="G102" s="14">
        <v>13.54</v>
      </c>
      <c r="H102" s="14">
        <v>16.579999999999998</v>
      </c>
      <c r="I102" s="14">
        <v>28423.25</v>
      </c>
      <c r="J102" s="28">
        <v>2.0287830121341898E-2</v>
      </c>
      <c r="K102" s="30"/>
      <c r="L102" s="43">
        <f t="shared" si="206"/>
        <v>0</v>
      </c>
      <c r="M102" s="30">
        <f>K102</f>
        <v>0</v>
      </c>
      <c r="N102" s="25">
        <f t="shared" si="207"/>
        <v>0</v>
      </c>
      <c r="O102" s="30">
        <f t="shared" si="208"/>
        <v>1714.31</v>
      </c>
      <c r="P102" s="36">
        <f t="shared" si="209"/>
        <v>28423.259799999996</v>
      </c>
      <c r="Q102" s="30"/>
      <c r="R102" s="43">
        <f t="shared" si="210"/>
        <v>0</v>
      </c>
      <c r="S102" s="30">
        <f t="shared" si="211"/>
        <v>0</v>
      </c>
      <c r="T102" s="47">
        <f t="shared" si="212"/>
        <v>0</v>
      </c>
      <c r="U102" s="30">
        <f t="shared" si="213"/>
        <v>1714.31</v>
      </c>
      <c r="V102" s="36">
        <f t="shared" si="214"/>
        <v>28423.259799999996</v>
      </c>
      <c r="W102" s="52"/>
      <c r="X102" s="43">
        <f t="shared" si="215"/>
        <v>0</v>
      </c>
      <c r="Y102" s="30"/>
      <c r="Z102" s="43"/>
      <c r="AA102" s="30">
        <f t="shared" si="216"/>
        <v>0</v>
      </c>
      <c r="AB102" s="47">
        <f t="shared" si="217"/>
        <v>0</v>
      </c>
      <c r="AC102" s="30">
        <f t="shared" si="218"/>
        <v>1714.31</v>
      </c>
      <c r="AD102" s="36">
        <f t="shared" si="219"/>
        <v>28423.259799999996</v>
      </c>
      <c r="AE102" s="52"/>
      <c r="AF102" s="43">
        <f t="shared" si="220"/>
        <v>0</v>
      </c>
      <c r="AG102" s="30"/>
      <c r="AH102" s="43"/>
      <c r="AI102" s="30">
        <f t="shared" si="221"/>
        <v>0</v>
      </c>
      <c r="AJ102" s="47">
        <f t="shared" si="222"/>
        <v>0</v>
      </c>
      <c r="AK102" s="30">
        <f t="shared" si="223"/>
        <v>1714.31</v>
      </c>
      <c r="AL102" s="36">
        <f t="shared" si="224"/>
        <v>28423.259799999996</v>
      </c>
    </row>
    <row r="103" spans="1:38" ht="14.25" customHeight="1" x14ac:dyDescent="0.2">
      <c r="A103" s="92" t="s">
        <v>697</v>
      </c>
      <c r="B103" s="12" t="s">
        <v>185</v>
      </c>
      <c r="C103" s="11" t="s">
        <v>26</v>
      </c>
      <c r="D103" s="11" t="s">
        <v>186</v>
      </c>
      <c r="E103" s="13" t="s">
        <v>24</v>
      </c>
      <c r="F103" s="12">
        <v>1889.68</v>
      </c>
      <c r="G103" s="14">
        <v>19.38</v>
      </c>
      <c r="H103" s="14">
        <v>23.73</v>
      </c>
      <c r="I103" s="14">
        <v>44842.1</v>
      </c>
      <c r="J103" s="28">
        <v>3.2007209136331191E-2</v>
      </c>
      <c r="K103" s="30"/>
      <c r="L103" s="43">
        <f t="shared" si="206"/>
        <v>0</v>
      </c>
      <c r="M103" s="30">
        <f>K103</f>
        <v>0</v>
      </c>
      <c r="N103" s="25">
        <f t="shared" si="207"/>
        <v>0</v>
      </c>
      <c r="O103" s="30">
        <f t="shared" si="208"/>
        <v>1889.68</v>
      </c>
      <c r="P103" s="36">
        <f t="shared" si="209"/>
        <v>44842.106400000004</v>
      </c>
      <c r="Q103" s="30"/>
      <c r="R103" s="43">
        <f t="shared" si="210"/>
        <v>0</v>
      </c>
      <c r="S103" s="30">
        <f t="shared" si="211"/>
        <v>0</v>
      </c>
      <c r="T103" s="47">
        <f t="shared" si="212"/>
        <v>0</v>
      </c>
      <c r="U103" s="30">
        <f t="shared" si="213"/>
        <v>1889.68</v>
      </c>
      <c r="V103" s="36">
        <f t="shared" si="214"/>
        <v>44842.106400000004</v>
      </c>
      <c r="W103" s="52"/>
      <c r="X103" s="43">
        <f t="shared" si="215"/>
        <v>0</v>
      </c>
      <c r="Y103" s="30"/>
      <c r="Z103" s="43"/>
      <c r="AA103" s="30">
        <f t="shared" si="216"/>
        <v>0</v>
      </c>
      <c r="AB103" s="47">
        <f t="shared" si="217"/>
        <v>0</v>
      </c>
      <c r="AC103" s="30">
        <f t="shared" si="218"/>
        <v>1889.68</v>
      </c>
      <c r="AD103" s="36">
        <f t="shared" si="219"/>
        <v>44842.106400000004</v>
      </c>
      <c r="AE103" s="52"/>
      <c r="AF103" s="43">
        <f t="shared" si="220"/>
        <v>0</v>
      </c>
      <c r="AG103" s="30"/>
      <c r="AH103" s="43"/>
      <c r="AI103" s="30">
        <f t="shared" si="221"/>
        <v>0</v>
      </c>
      <c r="AJ103" s="47">
        <f t="shared" si="222"/>
        <v>0</v>
      </c>
      <c r="AK103" s="30">
        <f t="shared" si="223"/>
        <v>1889.68</v>
      </c>
      <c r="AL103" s="36">
        <f t="shared" si="224"/>
        <v>44842.106400000004</v>
      </c>
    </row>
    <row r="104" spans="1:38" ht="14.25" customHeight="1" x14ac:dyDescent="0.2">
      <c r="A104" s="92" t="s">
        <v>698</v>
      </c>
      <c r="B104" s="12" t="s">
        <v>187</v>
      </c>
      <c r="C104" s="11" t="s">
        <v>26</v>
      </c>
      <c r="D104" s="11" t="s">
        <v>188</v>
      </c>
      <c r="E104" s="13" t="s">
        <v>116</v>
      </c>
      <c r="F104" s="12">
        <v>213.8</v>
      </c>
      <c r="G104" s="14">
        <v>15.4</v>
      </c>
      <c r="H104" s="14">
        <v>18.86</v>
      </c>
      <c r="I104" s="14">
        <v>4032.26</v>
      </c>
      <c r="J104" s="28">
        <v>2.8781299072091365E-3</v>
      </c>
      <c r="K104" s="30"/>
      <c r="L104" s="43">
        <f t="shared" si="206"/>
        <v>0</v>
      </c>
      <c r="M104" s="30">
        <f>K104</f>
        <v>0</v>
      </c>
      <c r="N104" s="25">
        <f t="shared" si="207"/>
        <v>0</v>
      </c>
      <c r="O104" s="30">
        <f t="shared" si="208"/>
        <v>213.8</v>
      </c>
      <c r="P104" s="36">
        <f t="shared" si="209"/>
        <v>4032.268</v>
      </c>
      <c r="Q104" s="30"/>
      <c r="R104" s="43">
        <f t="shared" si="210"/>
        <v>0</v>
      </c>
      <c r="S104" s="30">
        <f t="shared" si="211"/>
        <v>0</v>
      </c>
      <c r="T104" s="47">
        <f t="shared" si="212"/>
        <v>0</v>
      </c>
      <c r="U104" s="30">
        <f t="shared" si="213"/>
        <v>213.8</v>
      </c>
      <c r="V104" s="36">
        <f t="shared" si="214"/>
        <v>4032.268</v>
      </c>
      <c r="W104" s="52"/>
      <c r="X104" s="43">
        <f t="shared" si="215"/>
        <v>0</v>
      </c>
      <c r="Y104" s="30"/>
      <c r="Z104" s="43"/>
      <c r="AA104" s="30">
        <f t="shared" si="216"/>
        <v>0</v>
      </c>
      <c r="AB104" s="47">
        <f t="shared" si="217"/>
        <v>0</v>
      </c>
      <c r="AC104" s="30">
        <f t="shared" si="218"/>
        <v>213.8</v>
      </c>
      <c r="AD104" s="36">
        <f t="shared" si="219"/>
        <v>4032.268</v>
      </c>
      <c r="AE104" s="52"/>
      <c r="AF104" s="43">
        <f t="shared" si="220"/>
        <v>0</v>
      </c>
      <c r="AG104" s="30"/>
      <c r="AH104" s="43"/>
      <c r="AI104" s="30">
        <f t="shared" si="221"/>
        <v>0</v>
      </c>
      <c r="AJ104" s="47">
        <f t="shared" si="222"/>
        <v>0</v>
      </c>
      <c r="AK104" s="30">
        <f t="shared" si="223"/>
        <v>213.8</v>
      </c>
      <c r="AL104" s="36">
        <f t="shared" si="224"/>
        <v>4032.268</v>
      </c>
    </row>
    <row r="105" spans="1:38" ht="14.25" customHeight="1" x14ac:dyDescent="0.2">
      <c r="A105" s="91" t="s">
        <v>189</v>
      </c>
      <c r="B105" s="8"/>
      <c r="C105" s="8"/>
      <c r="D105" s="8" t="s">
        <v>190</v>
      </c>
      <c r="E105" s="8"/>
      <c r="F105" s="9"/>
      <c r="G105" s="8"/>
      <c r="H105" s="8"/>
      <c r="I105" s="10">
        <v>7332.25</v>
      </c>
      <c r="J105" s="27">
        <v>5.2335831548893643E-3</v>
      </c>
      <c r="K105" s="32"/>
      <c r="L105" s="44"/>
      <c r="M105" s="22"/>
      <c r="N105" s="22"/>
      <c r="O105" s="32"/>
      <c r="P105" s="37">
        <f>P106</f>
        <v>7332.2536</v>
      </c>
      <c r="Q105" s="32"/>
      <c r="R105" s="44"/>
      <c r="S105" s="32"/>
      <c r="T105" s="48"/>
      <c r="U105" s="32"/>
      <c r="V105" s="37">
        <f>V106</f>
        <v>3643.6877120000004</v>
      </c>
      <c r="W105" s="53"/>
      <c r="X105" s="44"/>
      <c r="Y105" s="32"/>
      <c r="Z105" s="44"/>
      <c r="AA105" s="32"/>
      <c r="AB105" s="48"/>
      <c r="AC105" s="32"/>
      <c r="AD105" s="37">
        <f>AD106</f>
        <v>3643.6877120000004</v>
      </c>
      <c r="AE105" s="53"/>
      <c r="AF105" s="44"/>
      <c r="AG105" s="32"/>
      <c r="AH105" s="44"/>
      <c r="AI105" s="32"/>
      <c r="AJ105" s="48"/>
      <c r="AK105" s="32"/>
      <c r="AL105" s="37">
        <f>AL106</f>
        <v>3643.6877120000004</v>
      </c>
    </row>
    <row r="106" spans="1:38" ht="14.25" customHeight="1" x14ac:dyDescent="0.2">
      <c r="A106" s="92" t="s">
        <v>699</v>
      </c>
      <c r="B106" s="12" t="s">
        <v>191</v>
      </c>
      <c r="C106" s="11" t="s">
        <v>29</v>
      </c>
      <c r="D106" s="11" t="s">
        <v>192</v>
      </c>
      <c r="E106" s="13" t="s">
        <v>24</v>
      </c>
      <c r="F106" s="12">
        <v>463.48</v>
      </c>
      <c r="G106" s="14">
        <v>12.92</v>
      </c>
      <c r="H106" s="14">
        <v>15.82</v>
      </c>
      <c r="I106" s="14">
        <v>7332.25</v>
      </c>
      <c r="J106" s="28">
        <v>5.2335831548893643E-3</v>
      </c>
      <c r="K106" s="30"/>
      <c r="L106" s="43">
        <f>K106*H106</f>
        <v>0</v>
      </c>
      <c r="M106" s="30">
        <f>K106</f>
        <v>0</v>
      </c>
      <c r="N106" s="25">
        <f>M106/F106</f>
        <v>0</v>
      </c>
      <c r="O106" s="30">
        <f>F106-M106</f>
        <v>463.48</v>
      </c>
      <c r="P106" s="36">
        <f>O106*H106</f>
        <v>7332.2536</v>
      </c>
      <c r="Q106" s="97">
        <f>'MEMORIA DE CALCULO'!H203</f>
        <v>233.1584</v>
      </c>
      <c r="R106" s="43">
        <f>Q106*H106</f>
        <v>3688.5658880000001</v>
      </c>
      <c r="S106" s="30">
        <f>M106+Q106</f>
        <v>233.1584</v>
      </c>
      <c r="T106" s="47">
        <f>S106/$F$8</f>
        <v>1.3247636363636364</v>
      </c>
      <c r="U106" s="30">
        <f t="shared" ref="U106" si="226">F106-S106</f>
        <v>230.32160000000002</v>
      </c>
      <c r="V106" s="36">
        <f>U106*H106</f>
        <v>3643.6877120000004</v>
      </c>
      <c r="W106" s="52"/>
      <c r="X106" s="43">
        <f>W106*H106</f>
        <v>0</v>
      </c>
      <c r="Y106" s="30"/>
      <c r="Z106" s="43"/>
      <c r="AA106" s="30">
        <f>S106+Y106</f>
        <v>233.1584</v>
      </c>
      <c r="AB106" s="47">
        <f>AA106/$F$8</f>
        <v>1.3247636363636364</v>
      </c>
      <c r="AC106" s="30">
        <f t="shared" ref="AC106" si="227">F106-AA106</f>
        <v>230.32160000000002</v>
      </c>
      <c r="AD106" s="36">
        <f>AC106*H106</f>
        <v>3643.6877120000004</v>
      </c>
      <c r="AE106" s="52"/>
      <c r="AF106" s="43">
        <f t="shared" ref="AF106" si="228">AE106*P106</f>
        <v>0</v>
      </c>
      <c r="AG106" s="30"/>
      <c r="AH106" s="43"/>
      <c r="AI106" s="30">
        <f t="shared" ref="AI106" si="229">AA106+AG106</f>
        <v>233.1584</v>
      </c>
      <c r="AJ106" s="47">
        <f t="shared" ref="AJ106" si="230">AI106/$F$8</f>
        <v>1.3247636363636364</v>
      </c>
      <c r="AK106" s="30">
        <f t="shared" ref="AK106" si="231">F106-AI106</f>
        <v>230.32160000000002</v>
      </c>
      <c r="AL106" s="36">
        <f>AK106*H106</f>
        <v>3643.6877120000004</v>
      </c>
    </row>
    <row r="107" spans="1:38" ht="14.25" customHeight="1" x14ac:dyDescent="0.2">
      <c r="A107" s="91" t="s">
        <v>193</v>
      </c>
      <c r="B107" s="8"/>
      <c r="C107" s="8"/>
      <c r="D107" s="8" t="s">
        <v>194</v>
      </c>
      <c r="E107" s="8"/>
      <c r="F107" s="9"/>
      <c r="G107" s="8"/>
      <c r="H107" s="8"/>
      <c r="I107" s="10">
        <v>154110.93</v>
      </c>
      <c r="J107" s="27">
        <v>0.11000066381156316</v>
      </c>
      <c r="K107" s="32"/>
      <c r="L107" s="44"/>
      <c r="M107" s="22"/>
      <c r="N107" s="22"/>
      <c r="O107" s="32"/>
      <c r="P107" s="37">
        <f>SUM(P108:P115)</f>
        <v>154110.97410000002</v>
      </c>
      <c r="Q107" s="32"/>
      <c r="R107" s="44"/>
      <c r="S107" s="32"/>
      <c r="T107" s="48"/>
      <c r="U107" s="32"/>
      <c r="V107" s="37">
        <f>SUM(V108:V115)</f>
        <v>154110.97410000002</v>
      </c>
      <c r="W107" s="53"/>
      <c r="X107" s="44"/>
      <c r="Y107" s="32"/>
      <c r="Z107" s="44"/>
      <c r="AA107" s="32"/>
      <c r="AB107" s="48"/>
      <c r="AC107" s="32"/>
      <c r="AD107" s="37">
        <f>SUM(AD108:AD115)</f>
        <v>154110.97410000002</v>
      </c>
      <c r="AE107" s="53"/>
      <c r="AF107" s="44"/>
      <c r="AG107" s="32"/>
      <c r="AH107" s="44"/>
      <c r="AI107" s="32"/>
      <c r="AJ107" s="48"/>
      <c r="AK107" s="32"/>
      <c r="AL107" s="37">
        <f>SUM(AL108:AL115)</f>
        <v>154110.97410000002</v>
      </c>
    </row>
    <row r="108" spans="1:38" ht="39" customHeight="1" x14ac:dyDescent="0.2">
      <c r="A108" s="92" t="s">
        <v>700</v>
      </c>
      <c r="B108" s="12" t="s">
        <v>195</v>
      </c>
      <c r="C108" s="11" t="s">
        <v>26</v>
      </c>
      <c r="D108" s="11" t="s">
        <v>196</v>
      </c>
      <c r="E108" s="13" t="s">
        <v>24</v>
      </c>
      <c r="F108" s="12">
        <v>1969.41</v>
      </c>
      <c r="G108" s="14">
        <v>3.25</v>
      </c>
      <c r="H108" s="14">
        <v>3.98</v>
      </c>
      <c r="I108" s="14">
        <v>7838.25</v>
      </c>
      <c r="J108" s="28">
        <v>5.5947537473233404E-3</v>
      </c>
      <c r="K108" s="30"/>
      <c r="L108" s="43">
        <f t="shared" ref="L108:L115" si="232">K108*H108</f>
        <v>0</v>
      </c>
      <c r="M108" s="30">
        <f>K108</f>
        <v>0</v>
      </c>
      <c r="N108" s="25">
        <f t="shared" ref="N108:N115" si="233">M108/F108</f>
        <v>0</v>
      </c>
      <c r="O108" s="30">
        <f t="shared" ref="O108:O115" si="234">F108-M108</f>
        <v>1969.41</v>
      </c>
      <c r="P108" s="36">
        <f t="shared" ref="P108:P115" si="235">O108*H108</f>
        <v>7838.2518</v>
      </c>
      <c r="Q108" s="30"/>
      <c r="R108" s="43">
        <f t="shared" ref="R108:R115" si="236">Q108*H108</f>
        <v>0</v>
      </c>
      <c r="S108" s="30">
        <f t="shared" ref="S108:S115" si="237">M108+Q108</f>
        <v>0</v>
      </c>
      <c r="T108" s="47">
        <f t="shared" ref="T108:T115" si="238">S108/$F$8</f>
        <v>0</v>
      </c>
      <c r="U108" s="30">
        <f t="shared" ref="U108:U115" si="239">F108-S108</f>
        <v>1969.41</v>
      </c>
      <c r="V108" s="36">
        <f t="shared" ref="V108:V115" si="240">U108*H108</f>
        <v>7838.2518</v>
      </c>
      <c r="W108" s="52"/>
      <c r="X108" s="43">
        <f t="shared" ref="X108:X115" si="241">W108*H108</f>
        <v>0</v>
      </c>
      <c r="Y108" s="30"/>
      <c r="Z108" s="43"/>
      <c r="AA108" s="30">
        <f t="shared" ref="AA108:AA115" si="242">S108+Y108</f>
        <v>0</v>
      </c>
      <c r="AB108" s="47">
        <f t="shared" ref="AB108:AB115" si="243">AA108/$F$8</f>
        <v>0</v>
      </c>
      <c r="AC108" s="30">
        <f t="shared" ref="AC108:AC115" si="244">F108-AA108</f>
        <v>1969.41</v>
      </c>
      <c r="AD108" s="36">
        <f t="shared" ref="AD108:AD115" si="245">AC108*H108</f>
        <v>7838.2518</v>
      </c>
      <c r="AE108" s="52"/>
      <c r="AF108" s="43">
        <f t="shared" ref="AF108:AF115" si="246">AE108*P108</f>
        <v>0</v>
      </c>
      <c r="AG108" s="30"/>
      <c r="AH108" s="43"/>
      <c r="AI108" s="30">
        <f t="shared" ref="AI108:AI115" si="247">AA108+AG108</f>
        <v>0</v>
      </c>
      <c r="AJ108" s="47">
        <f t="shared" ref="AJ108:AJ115" si="248">AI108/$F$8</f>
        <v>0</v>
      </c>
      <c r="AK108" s="30">
        <f t="shared" ref="AK108:AK115" si="249">F108-AI108</f>
        <v>1969.41</v>
      </c>
      <c r="AL108" s="36">
        <f t="shared" ref="AL108:AL115" si="250">AK108*H108</f>
        <v>7838.2518</v>
      </c>
    </row>
    <row r="109" spans="1:38" ht="14.25" customHeight="1" x14ac:dyDescent="0.2">
      <c r="A109" s="92" t="s">
        <v>701</v>
      </c>
      <c r="B109" s="12" t="s">
        <v>197</v>
      </c>
      <c r="C109" s="11" t="s">
        <v>26</v>
      </c>
      <c r="D109" s="11" t="s">
        <v>198</v>
      </c>
      <c r="E109" s="13" t="s">
        <v>24</v>
      </c>
      <c r="F109" s="12">
        <v>579.57000000000005</v>
      </c>
      <c r="G109" s="14">
        <v>5.34</v>
      </c>
      <c r="H109" s="14">
        <v>6.53</v>
      </c>
      <c r="I109" s="14">
        <v>3784.59</v>
      </c>
      <c r="J109" s="28">
        <v>2.7013490364025698E-3</v>
      </c>
      <c r="K109" s="30"/>
      <c r="L109" s="43">
        <f t="shared" si="232"/>
        <v>0</v>
      </c>
      <c r="M109" s="30">
        <f>K109</f>
        <v>0</v>
      </c>
      <c r="N109" s="25">
        <f t="shared" si="233"/>
        <v>0</v>
      </c>
      <c r="O109" s="30">
        <f t="shared" si="234"/>
        <v>579.57000000000005</v>
      </c>
      <c r="P109" s="36">
        <f t="shared" si="235"/>
        <v>3784.5921000000003</v>
      </c>
      <c r="Q109" s="30"/>
      <c r="R109" s="43">
        <f t="shared" si="236"/>
        <v>0</v>
      </c>
      <c r="S109" s="30">
        <f t="shared" si="237"/>
        <v>0</v>
      </c>
      <c r="T109" s="47">
        <f t="shared" si="238"/>
        <v>0</v>
      </c>
      <c r="U109" s="30">
        <f t="shared" si="239"/>
        <v>579.57000000000005</v>
      </c>
      <c r="V109" s="36">
        <f t="shared" si="240"/>
        <v>3784.5921000000003</v>
      </c>
      <c r="W109" s="52"/>
      <c r="X109" s="43">
        <f t="shared" si="241"/>
        <v>0</v>
      </c>
      <c r="Y109" s="30"/>
      <c r="Z109" s="43"/>
      <c r="AA109" s="30">
        <f t="shared" si="242"/>
        <v>0</v>
      </c>
      <c r="AB109" s="47">
        <f t="shared" si="243"/>
        <v>0</v>
      </c>
      <c r="AC109" s="30">
        <f t="shared" si="244"/>
        <v>579.57000000000005</v>
      </c>
      <c r="AD109" s="36">
        <f t="shared" si="245"/>
        <v>3784.5921000000003</v>
      </c>
      <c r="AE109" s="52"/>
      <c r="AF109" s="43">
        <f t="shared" si="246"/>
        <v>0</v>
      </c>
      <c r="AG109" s="30"/>
      <c r="AH109" s="43"/>
      <c r="AI109" s="30">
        <f t="shared" si="247"/>
        <v>0</v>
      </c>
      <c r="AJ109" s="47">
        <f t="shared" si="248"/>
        <v>0</v>
      </c>
      <c r="AK109" s="30">
        <f t="shared" si="249"/>
        <v>579.57000000000005</v>
      </c>
      <c r="AL109" s="36">
        <f t="shared" si="250"/>
        <v>3784.5921000000003</v>
      </c>
    </row>
    <row r="110" spans="1:38" ht="64.5" customHeight="1" x14ac:dyDescent="0.2">
      <c r="A110" s="92" t="s">
        <v>702</v>
      </c>
      <c r="B110" s="12" t="s">
        <v>199</v>
      </c>
      <c r="C110" s="11" t="s">
        <v>26</v>
      </c>
      <c r="D110" s="11" t="s">
        <v>200</v>
      </c>
      <c r="E110" s="13" t="s">
        <v>24</v>
      </c>
      <c r="F110" s="12">
        <v>1969.41</v>
      </c>
      <c r="G110" s="14">
        <v>21.09</v>
      </c>
      <c r="H110" s="14">
        <v>25.82</v>
      </c>
      <c r="I110" s="14">
        <v>50850.16</v>
      </c>
      <c r="J110" s="28">
        <v>3.6295617416131333E-2</v>
      </c>
      <c r="K110" s="30"/>
      <c r="L110" s="43">
        <f t="shared" si="232"/>
        <v>0</v>
      </c>
      <c r="M110" s="30">
        <f t="shared" ref="M110:M112" si="251">K110</f>
        <v>0</v>
      </c>
      <c r="N110" s="25">
        <f t="shared" si="233"/>
        <v>0</v>
      </c>
      <c r="O110" s="30">
        <f t="shared" si="234"/>
        <v>1969.41</v>
      </c>
      <c r="P110" s="36">
        <f t="shared" si="235"/>
        <v>50850.1662</v>
      </c>
      <c r="Q110" s="30"/>
      <c r="R110" s="43">
        <f t="shared" si="236"/>
        <v>0</v>
      </c>
      <c r="S110" s="30">
        <f t="shared" si="237"/>
        <v>0</v>
      </c>
      <c r="T110" s="47">
        <f t="shared" si="238"/>
        <v>0</v>
      </c>
      <c r="U110" s="30">
        <f t="shared" si="239"/>
        <v>1969.41</v>
      </c>
      <c r="V110" s="36">
        <f t="shared" si="240"/>
        <v>50850.1662</v>
      </c>
      <c r="W110" s="52"/>
      <c r="X110" s="43">
        <f t="shared" si="241"/>
        <v>0</v>
      </c>
      <c r="Y110" s="30"/>
      <c r="Z110" s="43"/>
      <c r="AA110" s="30">
        <f t="shared" si="242"/>
        <v>0</v>
      </c>
      <c r="AB110" s="47">
        <f t="shared" si="243"/>
        <v>0</v>
      </c>
      <c r="AC110" s="30">
        <f t="shared" si="244"/>
        <v>1969.41</v>
      </c>
      <c r="AD110" s="36">
        <f t="shared" si="245"/>
        <v>50850.1662</v>
      </c>
      <c r="AE110" s="52"/>
      <c r="AF110" s="43">
        <f t="shared" si="246"/>
        <v>0</v>
      </c>
      <c r="AG110" s="30"/>
      <c r="AH110" s="43"/>
      <c r="AI110" s="30">
        <f t="shared" si="247"/>
        <v>0</v>
      </c>
      <c r="AJ110" s="47">
        <f t="shared" si="248"/>
        <v>0</v>
      </c>
      <c r="AK110" s="30">
        <f t="shared" si="249"/>
        <v>1969.41</v>
      </c>
      <c r="AL110" s="36">
        <f t="shared" si="250"/>
        <v>50850.1662</v>
      </c>
    </row>
    <row r="111" spans="1:38" ht="64.5" customHeight="1" x14ac:dyDescent="0.2">
      <c r="A111" s="92" t="s">
        <v>703</v>
      </c>
      <c r="B111" s="12" t="s">
        <v>201</v>
      </c>
      <c r="C111" s="11" t="s">
        <v>26</v>
      </c>
      <c r="D111" s="11" t="s">
        <v>202</v>
      </c>
      <c r="E111" s="13" t="s">
        <v>24</v>
      </c>
      <c r="F111" s="12">
        <v>1307.77</v>
      </c>
      <c r="G111" s="14">
        <v>18.010000000000002</v>
      </c>
      <c r="H111" s="14">
        <v>22.05</v>
      </c>
      <c r="I111" s="14">
        <v>28836.32</v>
      </c>
      <c r="J111" s="28">
        <v>2.0582669521770163E-2</v>
      </c>
      <c r="K111" s="30"/>
      <c r="L111" s="43">
        <f t="shared" si="232"/>
        <v>0</v>
      </c>
      <c r="M111" s="30">
        <f t="shared" si="251"/>
        <v>0</v>
      </c>
      <c r="N111" s="25">
        <f t="shared" si="233"/>
        <v>0</v>
      </c>
      <c r="O111" s="30">
        <f t="shared" si="234"/>
        <v>1307.77</v>
      </c>
      <c r="P111" s="36">
        <f t="shared" si="235"/>
        <v>28836.3285</v>
      </c>
      <c r="Q111" s="30"/>
      <c r="R111" s="43">
        <f t="shared" si="236"/>
        <v>0</v>
      </c>
      <c r="S111" s="30">
        <f t="shared" si="237"/>
        <v>0</v>
      </c>
      <c r="T111" s="47">
        <f t="shared" si="238"/>
        <v>0</v>
      </c>
      <c r="U111" s="30">
        <f t="shared" si="239"/>
        <v>1307.77</v>
      </c>
      <c r="V111" s="36">
        <f t="shared" si="240"/>
        <v>28836.3285</v>
      </c>
      <c r="W111" s="52"/>
      <c r="X111" s="43">
        <f t="shared" si="241"/>
        <v>0</v>
      </c>
      <c r="Y111" s="30"/>
      <c r="Z111" s="43"/>
      <c r="AA111" s="30">
        <f t="shared" si="242"/>
        <v>0</v>
      </c>
      <c r="AB111" s="47">
        <f t="shared" si="243"/>
        <v>0</v>
      </c>
      <c r="AC111" s="30">
        <f t="shared" si="244"/>
        <v>1307.77</v>
      </c>
      <c r="AD111" s="36">
        <f t="shared" si="245"/>
        <v>28836.3285</v>
      </c>
      <c r="AE111" s="52"/>
      <c r="AF111" s="43">
        <f t="shared" si="246"/>
        <v>0</v>
      </c>
      <c r="AG111" s="30"/>
      <c r="AH111" s="43"/>
      <c r="AI111" s="30">
        <f t="shared" si="247"/>
        <v>0</v>
      </c>
      <c r="AJ111" s="47">
        <f t="shared" si="248"/>
        <v>0</v>
      </c>
      <c r="AK111" s="30">
        <f t="shared" si="249"/>
        <v>1307.77</v>
      </c>
      <c r="AL111" s="36">
        <f t="shared" si="250"/>
        <v>28836.3285</v>
      </c>
    </row>
    <row r="112" spans="1:38" ht="64.5" customHeight="1" x14ac:dyDescent="0.2">
      <c r="A112" s="92" t="s">
        <v>704</v>
      </c>
      <c r="B112" s="12" t="s">
        <v>201</v>
      </c>
      <c r="C112" s="11" t="s">
        <v>26</v>
      </c>
      <c r="D112" s="11" t="s">
        <v>202</v>
      </c>
      <c r="E112" s="13" t="s">
        <v>24</v>
      </c>
      <c r="F112" s="12">
        <v>579.57000000000005</v>
      </c>
      <c r="G112" s="14">
        <v>18.010000000000002</v>
      </c>
      <c r="H112" s="14">
        <v>22.05</v>
      </c>
      <c r="I112" s="14">
        <v>12779.51</v>
      </c>
      <c r="J112" s="28">
        <v>9.1217059243397566E-3</v>
      </c>
      <c r="K112" s="30"/>
      <c r="L112" s="43">
        <f t="shared" si="232"/>
        <v>0</v>
      </c>
      <c r="M112" s="30">
        <f t="shared" si="251"/>
        <v>0</v>
      </c>
      <c r="N112" s="25">
        <f t="shared" si="233"/>
        <v>0</v>
      </c>
      <c r="O112" s="30">
        <f t="shared" si="234"/>
        <v>579.57000000000005</v>
      </c>
      <c r="P112" s="36">
        <f t="shared" si="235"/>
        <v>12779.518500000002</v>
      </c>
      <c r="Q112" s="30"/>
      <c r="R112" s="43">
        <f t="shared" si="236"/>
        <v>0</v>
      </c>
      <c r="S112" s="30">
        <f t="shared" si="237"/>
        <v>0</v>
      </c>
      <c r="T112" s="47">
        <f t="shared" si="238"/>
        <v>0</v>
      </c>
      <c r="U112" s="30">
        <f t="shared" si="239"/>
        <v>579.57000000000005</v>
      </c>
      <c r="V112" s="36">
        <f t="shared" si="240"/>
        <v>12779.518500000002</v>
      </c>
      <c r="W112" s="52"/>
      <c r="X112" s="43">
        <f t="shared" si="241"/>
        <v>0</v>
      </c>
      <c r="Y112" s="30"/>
      <c r="Z112" s="43"/>
      <c r="AA112" s="30">
        <f t="shared" si="242"/>
        <v>0</v>
      </c>
      <c r="AB112" s="47">
        <f t="shared" si="243"/>
        <v>0</v>
      </c>
      <c r="AC112" s="30">
        <f t="shared" si="244"/>
        <v>579.57000000000005</v>
      </c>
      <c r="AD112" s="36">
        <f t="shared" si="245"/>
        <v>12779.518500000002</v>
      </c>
      <c r="AE112" s="52"/>
      <c r="AF112" s="43">
        <f t="shared" si="246"/>
        <v>0</v>
      </c>
      <c r="AG112" s="30"/>
      <c r="AH112" s="43"/>
      <c r="AI112" s="30">
        <f t="shared" si="247"/>
        <v>0</v>
      </c>
      <c r="AJ112" s="47">
        <f t="shared" si="248"/>
        <v>0</v>
      </c>
      <c r="AK112" s="30">
        <f t="shared" si="249"/>
        <v>579.57000000000005</v>
      </c>
      <c r="AL112" s="36">
        <f t="shared" si="250"/>
        <v>12779.518500000002</v>
      </c>
    </row>
    <row r="113" spans="1:38" ht="14.25" customHeight="1" x14ac:dyDescent="0.2">
      <c r="A113" s="92" t="s">
        <v>705</v>
      </c>
      <c r="B113" s="12" t="s">
        <v>203</v>
      </c>
      <c r="C113" s="11" t="s">
        <v>26</v>
      </c>
      <c r="D113" s="11" t="s">
        <v>204</v>
      </c>
      <c r="E113" s="13" t="s">
        <v>24</v>
      </c>
      <c r="F113" s="12">
        <v>439.53</v>
      </c>
      <c r="G113" s="14">
        <v>52.46</v>
      </c>
      <c r="H113" s="14">
        <v>64.239999999999995</v>
      </c>
      <c r="I113" s="14">
        <v>28235.4</v>
      </c>
      <c r="J113" s="28">
        <v>2.0153747323340472E-2</v>
      </c>
      <c r="K113" s="30"/>
      <c r="L113" s="43">
        <f t="shared" si="232"/>
        <v>0</v>
      </c>
      <c r="M113" s="30">
        <f>K113</f>
        <v>0</v>
      </c>
      <c r="N113" s="25">
        <f t="shared" si="233"/>
        <v>0</v>
      </c>
      <c r="O113" s="30">
        <f t="shared" si="234"/>
        <v>439.53</v>
      </c>
      <c r="P113" s="36">
        <f t="shared" si="235"/>
        <v>28235.407199999994</v>
      </c>
      <c r="Q113" s="30"/>
      <c r="R113" s="43">
        <f t="shared" si="236"/>
        <v>0</v>
      </c>
      <c r="S113" s="30">
        <f t="shared" si="237"/>
        <v>0</v>
      </c>
      <c r="T113" s="47">
        <f t="shared" si="238"/>
        <v>0</v>
      </c>
      <c r="U113" s="30">
        <f t="shared" si="239"/>
        <v>439.53</v>
      </c>
      <c r="V113" s="36">
        <f t="shared" si="240"/>
        <v>28235.407199999994</v>
      </c>
      <c r="W113" s="52"/>
      <c r="X113" s="43">
        <f t="shared" si="241"/>
        <v>0</v>
      </c>
      <c r="Y113" s="30"/>
      <c r="Z113" s="43"/>
      <c r="AA113" s="30">
        <f t="shared" si="242"/>
        <v>0</v>
      </c>
      <c r="AB113" s="47">
        <f t="shared" si="243"/>
        <v>0</v>
      </c>
      <c r="AC113" s="30">
        <f t="shared" si="244"/>
        <v>439.53</v>
      </c>
      <c r="AD113" s="36">
        <f t="shared" si="245"/>
        <v>28235.407199999994</v>
      </c>
      <c r="AE113" s="52"/>
      <c r="AF113" s="43">
        <f t="shared" si="246"/>
        <v>0</v>
      </c>
      <c r="AG113" s="30"/>
      <c r="AH113" s="43"/>
      <c r="AI113" s="30">
        <f t="shared" si="247"/>
        <v>0</v>
      </c>
      <c r="AJ113" s="47">
        <f t="shared" si="248"/>
        <v>0</v>
      </c>
      <c r="AK113" s="30">
        <f t="shared" si="249"/>
        <v>439.53</v>
      </c>
      <c r="AL113" s="36">
        <f t="shared" si="250"/>
        <v>28235.407199999994</v>
      </c>
    </row>
    <row r="114" spans="1:38" ht="39" customHeight="1" x14ac:dyDescent="0.2">
      <c r="A114" s="92" t="s">
        <v>706</v>
      </c>
      <c r="B114" s="12" t="s">
        <v>205</v>
      </c>
      <c r="C114" s="11" t="s">
        <v>26</v>
      </c>
      <c r="D114" s="11" t="s">
        <v>206</v>
      </c>
      <c r="E114" s="13" t="s">
        <v>24</v>
      </c>
      <c r="F114" s="12">
        <v>222.12</v>
      </c>
      <c r="G114" s="14">
        <v>51.11</v>
      </c>
      <c r="H114" s="14">
        <v>62.59</v>
      </c>
      <c r="I114" s="14">
        <v>13902.49</v>
      </c>
      <c r="J114" s="28">
        <v>9.9232619557458965E-3</v>
      </c>
      <c r="K114" s="30"/>
      <c r="L114" s="43">
        <f t="shared" si="232"/>
        <v>0</v>
      </c>
      <c r="M114" s="30">
        <f>K114</f>
        <v>0</v>
      </c>
      <c r="N114" s="25">
        <f t="shared" si="233"/>
        <v>0</v>
      </c>
      <c r="O114" s="30">
        <f t="shared" si="234"/>
        <v>222.12</v>
      </c>
      <c r="P114" s="36">
        <f t="shared" si="235"/>
        <v>13902.490800000001</v>
      </c>
      <c r="Q114" s="30"/>
      <c r="R114" s="43">
        <f t="shared" si="236"/>
        <v>0</v>
      </c>
      <c r="S114" s="30">
        <f t="shared" si="237"/>
        <v>0</v>
      </c>
      <c r="T114" s="47">
        <f t="shared" si="238"/>
        <v>0</v>
      </c>
      <c r="U114" s="30">
        <f t="shared" si="239"/>
        <v>222.12</v>
      </c>
      <c r="V114" s="36">
        <f t="shared" si="240"/>
        <v>13902.490800000001</v>
      </c>
      <c r="W114" s="52"/>
      <c r="X114" s="43">
        <f t="shared" si="241"/>
        <v>0</v>
      </c>
      <c r="Y114" s="30"/>
      <c r="Z114" s="43"/>
      <c r="AA114" s="30">
        <f t="shared" si="242"/>
        <v>0</v>
      </c>
      <c r="AB114" s="47">
        <f t="shared" si="243"/>
        <v>0</v>
      </c>
      <c r="AC114" s="30">
        <f t="shared" si="244"/>
        <v>222.12</v>
      </c>
      <c r="AD114" s="36">
        <f t="shared" si="245"/>
        <v>13902.490800000001</v>
      </c>
      <c r="AE114" s="52"/>
      <c r="AF114" s="43">
        <f t="shared" si="246"/>
        <v>0</v>
      </c>
      <c r="AG114" s="30"/>
      <c r="AH114" s="43"/>
      <c r="AI114" s="30">
        <f t="shared" si="247"/>
        <v>0</v>
      </c>
      <c r="AJ114" s="47">
        <f t="shared" si="248"/>
        <v>0</v>
      </c>
      <c r="AK114" s="30">
        <f t="shared" si="249"/>
        <v>222.12</v>
      </c>
      <c r="AL114" s="36">
        <f t="shared" si="250"/>
        <v>13902.490800000001</v>
      </c>
    </row>
    <row r="115" spans="1:38" ht="25.5" customHeight="1" x14ac:dyDescent="0.2">
      <c r="A115" s="92" t="s">
        <v>707</v>
      </c>
      <c r="B115" s="12" t="s">
        <v>207</v>
      </c>
      <c r="C115" s="11" t="s">
        <v>26</v>
      </c>
      <c r="D115" s="11" t="s">
        <v>208</v>
      </c>
      <c r="E115" s="13" t="s">
        <v>116</v>
      </c>
      <c r="F115" s="12">
        <v>257.14999999999998</v>
      </c>
      <c r="G115" s="14">
        <v>25.04</v>
      </c>
      <c r="H115" s="14">
        <v>30.66</v>
      </c>
      <c r="I115" s="14">
        <v>7884.21</v>
      </c>
      <c r="J115" s="28">
        <v>5.6275588865096361E-3</v>
      </c>
      <c r="K115" s="30"/>
      <c r="L115" s="43">
        <f t="shared" si="232"/>
        <v>0</v>
      </c>
      <c r="M115" s="30">
        <f>K115</f>
        <v>0</v>
      </c>
      <c r="N115" s="25">
        <f t="shared" si="233"/>
        <v>0</v>
      </c>
      <c r="O115" s="30">
        <f t="shared" si="234"/>
        <v>257.14999999999998</v>
      </c>
      <c r="P115" s="36">
        <f t="shared" si="235"/>
        <v>7884.2189999999991</v>
      </c>
      <c r="Q115" s="30"/>
      <c r="R115" s="43">
        <f t="shared" si="236"/>
        <v>0</v>
      </c>
      <c r="S115" s="30">
        <f t="shared" si="237"/>
        <v>0</v>
      </c>
      <c r="T115" s="47">
        <f t="shared" si="238"/>
        <v>0</v>
      </c>
      <c r="U115" s="30">
        <f t="shared" si="239"/>
        <v>257.14999999999998</v>
      </c>
      <c r="V115" s="36">
        <f t="shared" si="240"/>
        <v>7884.2189999999991</v>
      </c>
      <c r="W115" s="52"/>
      <c r="X115" s="43">
        <f t="shared" si="241"/>
        <v>0</v>
      </c>
      <c r="Y115" s="30"/>
      <c r="Z115" s="43"/>
      <c r="AA115" s="30">
        <f t="shared" si="242"/>
        <v>0</v>
      </c>
      <c r="AB115" s="47">
        <f t="shared" si="243"/>
        <v>0</v>
      </c>
      <c r="AC115" s="30">
        <f t="shared" si="244"/>
        <v>257.14999999999998</v>
      </c>
      <c r="AD115" s="36">
        <f t="shared" si="245"/>
        <v>7884.2189999999991</v>
      </c>
      <c r="AE115" s="52"/>
      <c r="AF115" s="43">
        <f t="shared" si="246"/>
        <v>0</v>
      </c>
      <c r="AG115" s="30"/>
      <c r="AH115" s="43"/>
      <c r="AI115" s="30">
        <f t="shared" si="247"/>
        <v>0</v>
      </c>
      <c r="AJ115" s="47">
        <f t="shared" si="248"/>
        <v>0</v>
      </c>
      <c r="AK115" s="30">
        <f t="shared" si="249"/>
        <v>257.14999999999998</v>
      </c>
      <c r="AL115" s="36">
        <f t="shared" si="250"/>
        <v>7884.2189999999991</v>
      </c>
    </row>
    <row r="116" spans="1:38" ht="14.25" customHeight="1" x14ac:dyDescent="0.2">
      <c r="A116" s="91" t="s">
        <v>209</v>
      </c>
      <c r="B116" s="8"/>
      <c r="C116" s="8"/>
      <c r="D116" s="8" t="s">
        <v>210</v>
      </c>
      <c r="E116" s="8"/>
      <c r="F116" s="9"/>
      <c r="G116" s="8"/>
      <c r="H116" s="8"/>
      <c r="I116" s="10">
        <v>127667.35</v>
      </c>
      <c r="J116" s="27">
        <v>9.1125874375446114E-2</v>
      </c>
      <c r="K116" s="32"/>
      <c r="L116" s="44"/>
      <c r="M116" s="22"/>
      <c r="N116" s="22"/>
      <c r="O116" s="32"/>
      <c r="P116" s="37"/>
      <c r="Q116" s="32"/>
      <c r="R116" s="44"/>
      <c r="S116" s="32"/>
      <c r="T116" s="48"/>
      <c r="U116" s="32"/>
      <c r="V116" s="37"/>
      <c r="W116" s="53"/>
      <c r="X116" s="44"/>
      <c r="Y116" s="32"/>
      <c r="Z116" s="44"/>
      <c r="AA116" s="32"/>
      <c r="AB116" s="48"/>
      <c r="AC116" s="32"/>
      <c r="AD116" s="37"/>
      <c r="AE116" s="53"/>
      <c r="AF116" s="44"/>
      <c r="AG116" s="32"/>
      <c r="AH116" s="44"/>
      <c r="AI116" s="32"/>
      <c r="AJ116" s="48"/>
      <c r="AK116" s="32"/>
      <c r="AL116" s="37"/>
    </row>
    <row r="117" spans="1:38" ht="14.25" customHeight="1" x14ac:dyDescent="0.2">
      <c r="A117" s="91" t="s">
        <v>211</v>
      </c>
      <c r="B117" s="8"/>
      <c r="C117" s="8"/>
      <c r="D117" s="8" t="s">
        <v>212</v>
      </c>
      <c r="E117" s="8"/>
      <c r="F117" s="9"/>
      <c r="G117" s="8"/>
      <c r="H117" s="8"/>
      <c r="I117" s="10">
        <v>102170.13</v>
      </c>
      <c r="J117" s="27">
        <v>7.2926573875802994E-2</v>
      </c>
      <c r="K117" s="32"/>
      <c r="L117" s="44"/>
      <c r="M117" s="22"/>
      <c r="N117" s="22"/>
      <c r="O117" s="32"/>
      <c r="P117" s="37">
        <f>SUM(P118:P124)</f>
        <v>102170.15240000001</v>
      </c>
      <c r="Q117" s="32"/>
      <c r="R117" s="44"/>
      <c r="S117" s="32"/>
      <c r="T117" s="48"/>
      <c r="U117" s="32"/>
      <c r="V117" s="37">
        <f>SUM(V118:V124)</f>
        <v>102170.15240000001</v>
      </c>
      <c r="W117" s="53"/>
      <c r="X117" s="44"/>
      <c r="Y117" s="32"/>
      <c r="Z117" s="44"/>
      <c r="AA117" s="32"/>
      <c r="AB117" s="48"/>
      <c r="AC117" s="32"/>
      <c r="AD117" s="37">
        <f>SUM(AD118:AD124)</f>
        <v>102170.15240000001</v>
      </c>
      <c r="AE117" s="53"/>
      <c r="AF117" s="44"/>
      <c r="AG117" s="32"/>
      <c r="AH117" s="44"/>
      <c r="AI117" s="32"/>
      <c r="AJ117" s="48"/>
      <c r="AK117" s="32"/>
      <c r="AL117" s="37">
        <f>SUM(AL118:AL124)</f>
        <v>102170.15240000001</v>
      </c>
    </row>
    <row r="118" spans="1:38" ht="51.75" customHeight="1" x14ac:dyDescent="0.2">
      <c r="A118" s="92" t="s">
        <v>708</v>
      </c>
      <c r="B118" s="12" t="s">
        <v>213</v>
      </c>
      <c r="C118" s="11" t="s">
        <v>26</v>
      </c>
      <c r="D118" s="11" t="s">
        <v>214</v>
      </c>
      <c r="E118" s="13" t="s">
        <v>24</v>
      </c>
      <c r="F118" s="12">
        <v>814.48</v>
      </c>
      <c r="G118" s="14">
        <v>27.28</v>
      </c>
      <c r="H118" s="14">
        <v>33.4</v>
      </c>
      <c r="I118" s="14">
        <v>27203.63</v>
      </c>
      <c r="J118" s="28">
        <v>1.9417294789436119E-2</v>
      </c>
      <c r="K118" s="30"/>
      <c r="L118" s="43">
        <f t="shared" ref="L118:L124" si="252">K118*H118</f>
        <v>0</v>
      </c>
      <c r="M118" s="30">
        <f>K118</f>
        <v>0</v>
      </c>
      <c r="N118" s="25">
        <f t="shared" ref="N118:N124" si="253">M118/F118</f>
        <v>0</v>
      </c>
      <c r="O118" s="30">
        <f t="shared" ref="O118:O124" si="254">F118-M118</f>
        <v>814.48</v>
      </c>
      <c r="P118" s="36">
        <f t="shared" ref="P118:P124" si="255">O118*H118</f>
        <v>27203.631999999998</v>
      </c>
      <c r="Q118" s="30"/>
      <c r="R118" s="43">
        <f t="shared" ref="R118:R124" si="256">Q118*H118</f>
        <v>0</v>
      </c>
      <c r="S118" s="30">
        <f t="shared" ref="S118:S124" si="257">M118+Q118</f>
        <v>0</v>
      </c>
      <c r="T118" s="47">
        <f t="shared" ref="T118:T124" si="258">S118/$F$8</f>
        <v>0</v>
      </c>
      <c r="U118" s="30">
        <f t="shared" ref="U118:U124" si="259">F118-S118</f>
        <v>814.48</v>
      </c>
      <c r="V118" s="36">
        <f t="shared" ref="V118:V124" si="260">U118*H118</f>
        <v>27203.631999999998</v>
      </c>
      <c r="W118" s="52"/>
      <c r="X118" s="43">
        <f t="shared" ref="X118:X124" si="261">W118*H118</f>
        <v>0</v>
      </c>
      <c r="Y118" s="30"/>
      <c r="Z118" s="43"/>
      <c r="AA118" s="30">
        <f t="shared" ref="AA118:AA124" si="262">S118+Y118</f>
        <v>0</v>
      </c>
      <c r="AB118" s="47">
        <f t="shared" ref="AB118:AB124" si="263">AA118/$F$8</f>
        <v>0</v>
      </c>
      <c r="AC118" s="30">
        <f t="shared" ref="AC118:AC124" si="264">F118-AA118</f>
        <v>814.48</v>
      </c>
      <c r="AD118" s="36">
        <f t="shared" ref="AD118:AD124" si="265">AC118*H118</f>
        <v>27203.631999999998</v>
      </c>
      <c r="AE118" s="52"/>
      <c r="AF118" s="43">
        <f t="shared" ref="AF118:AF124" si="266">AE118*P118</f>
        <v>0</v>
      </c>
      <c r="AG118" s="30"/>
      <c r="AH118" s="43"/>
      <c r="AI118" s="30">
        <f t="shared" ref="AI118:AI124" si="267">AA118+AG118</f>
        <v>0</v>
      </c>
      <c r="AJ118" s="47">
        <f t="shared" ref="AJ118:AJ124" si="268">AI118/$F$8</f>
        <v>0</v>
      </c>
      <c r="AK118" s="30">
        <f t="shared" ref="AK118:AK124" si="269">F118-AI118</f>
        <v>814.48</v>
      </c>
      <c r="AL118" s="36">
        <f t="shared" ref="AL118:AL124" si="270">AK118*H118</f>
        <v>27203.631999999998</v>
      </c>
    </row>
    <row r="119" spans="1:38" ht="26.25" customHeight="1" x14ac:dyDescent="0.2">
      <c r="A119" s="92" t="s">
        <v>709</v>
      </c>
      <c r="B119" s="12" t="s">
        <v>215</v>
      </c>
      <c r="C119" s="11" t="s">
        <v>26</v>
      </c>
      <c r="D119" s="11" t="s">
        <v>216</v>
      </c>
      <c r="E119" s="13" t="s">
        <v>24</v>
      </c>
      <c r="F119" s="12">
        <v>814.48</v>
      </c>
      <c r="G119" s="14">
        <v>24.97</v>
      </c>
      <c r="H119" s="14">
        <v>30.58</v>
      </c>
      <c r="I119" s="14">
        <v>24906.79</v>
      </c>
      <c r="J119" s="28">
        <v>1.7777865810135619E-2</v>
      </c>
      <c r="K119" s="30"/>
      <c r="L119" s="43">
        <f t="shared" si="252"/>
        <v>0</v>
      </c>
      <c r="M119" s="30">
        <f>K119</f>
        <v>0</v>
      </c>
      <c r="N119" s="25">
        <f t="shared" si="253"/>
        <v>0</v>
      </c>
      <c r="O119" s="30">
        <f t="shared" si="254"/>
        <v>814.48</v>
      </c>
      <c r="P119" s="36">
        <f t="shared" si="255"/>
        <v>24906.7984</v>
      </c>
      <c r="Q119" s="30"/>
      <c r="R119" s="43">
        <f t="shared" si="256"/>
        <v>0</v>
      </c>
      <c r="S119" s="30">
        <f t="shared" si="257"/>
        <v>0</v>
      </c>
      <c r="T119" s="47">
        <f t="shared" si="258"/>
        <v>0</v>
      </c>
      <c r="U119" s="30">
        <f t="shared" si="259"/>
        <v>814.48</v>
      </c>
      <c r="V119" s="36">
        <f t="shared" si="260"/>
        <v>24906.7984</v>
      </c>
      <c r="W119" s="52"/>
      <c r="X119" s="43">
        <f t="shared" si="261"/>
        <v>0</v>
      </c>
      <c r="Y119" s="30"/>
      <c r="Z119" s="43"/>
      <c r="AA119" s="30">
        <f t="shared" si="262"/>
        <v>0</v>
      </c>
      <c r="AB119" s="47">
        <f t="shared" si="263"/>
        <v>0</v>
      </c>
      <c r="AC119" s="30">
        <f t="shared" si="264"/>
        <v>814.48</v>
      </c>
      <c r="AD119" s="36">
        <f t="shared" si="265"/>
        <v>24906.7984</v>
      </c>
      <c r="AE119" s="52"/>
      <c r="AF119" s="43">
        <f t="shared" si="266"/>
        <v>0</v>
      </c>
      <c r="AG119" s="30"/>
      <c r="AH119" s="43"/>
      <c r="AI119" s="30">
        <f t="shared" si="267"/>
        <v>0</v>
      </c>
      <c r="AJ119" s="47">
        <f t="shared" si="268"/>
        <v>0</v>
      </c>
      <c r="AK119" s="30">
        <f t="shared" si="269"/>
        <v>814.48</v>
      </c>
      <c r="AL119" s="36">
        <f t="shared" si="270"/>
        <v>24906.7984</v>
      </c>
    </row>
    <row r="120" spans="1:38" ht="39" customHeight="1" x14ac:dyDescent="0.2">
      <c r="A120" s="92" t="s">
        <v>710</v>
      </c>
      <c r="B120" s="12" t="s">
        <v>217</v>
      </c>
      <c r="C120" s="11" t="s">
        <v>26</v>
      </c>
      <c r="D120" s="11" t="s">
        <v>218</v>
      </c>
      <c r="E120" s="13" t="s">
        <v>24</v>
      </c>
      <c r="F120" s="12">
        <v>65.28</v>
      </c>
      <c r="G120" s="14">
        <v>41.24</v>
      </c>
      <c r="H120" s="14">
        <v>50.5</v>
      </c>
      <c r="I120" s="14">
        <v>3296.64</v>
      </c>
      <c r="J120" s="28">
        <v>2.3530620985010705E-3</v>
      </c>
      <c r="K120" s="30"/>
      <c r="L120" s="43">
        <f t="shared" si="252"/>
        <v>0</v>
      </c>
      <c r="M120" s="30">
        <f t="shared" ref="M120:M122" si="271">K120</f>
        <v>0</v>
      </c>
      <c r="N120" s="25">
        <f t="shared" si="253"/>
        <v>0</v>
      </c>
      <c r="O120" s="30">
        <f t="shared" si="254"/>
        <v>65.28</v>
      </c>
      <c r="P120" s="36">
        <f t="shared" si="255"/>
        <v>3296.64</v>
      </c>
      <c r="Q120" s="30"/>
      <c r="R120" s="43">
        <f t="shared" si="256"/>
        <v>0</v>
      </c>
      <c r="S120" s="30">
        <f t="shared" si="257"/>
        <v>0</v>
      </c>
      <c r="T120" s="47">
        <f t="shared" si="258"/>
        <v>0</v>
      </c>
      <c r="U120" s="30">
        <f t="shared" si="259"/>
        <v>65.28</v>
      </c>
      <c r="V120" s="36">
        <f t="shared" si="260"/>
        <v>3296.64</v>
      </c>
      <c r="W120" s="52"/>
      <c r="X120" s="43">
        <f t="shared" si="261"/>
        <v>0</v>
      </c>
      <c r="Y120" s="30"/>
      <c r="Z120" s="43"/>
      <c r="AA120" s="30">
        <f t="shared" si="262"/>
        <v>0</v>
      </c>
      <c r="AB120" s="47">
        <f t="shared" si="263"/>
        <v>0</v>
      </c>
      <c r="AC120" s="30">
        <f t="shared" si="264"/>
        <v>65.28</v>
      </c>
      <c r="AD120" s="36">
        <f t="shared" si="265"/>
        <v>3296.64</v>
      </c>
      <c r="AE120" s="52"/>
      <c r="AF120" s="43">
        <f t="shared" si="266"/>
        <v>0</v>
      </c>
      <c r="AG120" s="30"/>
      <c r="AH120" s="43"/>
      <c r="AI120" s="30">
        <f t="shared" si="267"/>
        <v>0</v>
      </c>
      <c r="AJ120" s="47">
        <f t="shared" si="268"/>
        <v>0</v>
      </c>
      <c r="AK120" s="30">
        <f t="shared" si="269"/>
        <v>65.28</v>
      </c>
      <c r="AL120" s="36">
        <f t="shared" si="270"/>
        <v>3296.64</v>
      </c>
    </row>
    <row r="121" spans="1:38" ht="39" customHeight="1" x14ac:dyDescent="0.2">
      <c r="A121" s="92" t="s">
        <v>711</v>
      </c>
      <c r="B121" s="12" t="s">
        <v>217</v>
      </c>
      <c r="C121" s="11" t="s">
        <v>26</v>
      </c>
      <c r="D121" s="11" t="s">
        <v>218</v>
      </c>
      <c r="E121" s="13" t="s">
        <v>24</v>
      </c>
      <c r="F121" s="12">
        <v>749.2</v>
      </c>
      <c r="G121" s="14">
        <v>41.24</v>
      </c>
      <c r="H121" s="14">
        <v>50.5</v>
      </c>
      <c r="I121" s="14">
        <v>37834.6</v>
      </c>
      <c r="J121" s="28">
        <v>2.7005424696645252E-2</v>
      </c>
      <c r="K121" s="30"/>
      <c r="L121" s="43">
        <f t="shared" si="252"/>
        <v>0</v>
      </c>
      <c r="M121" s="30">
        <f t="shared" si="271"/>
        <v>0</v>
      </c>
      <c r="N121" s="25">
        <f t="shared" si="253"/>
        <v>0</v>
      </c>
      <c r="O121" s="30">
        <f t="shared" si="254"/>
        <v>749.2</v>
      </c>
      <c r="P121" s="36">
        <f t="shared" si="255"/>
        <v>37834.600000000006</v>
      </c>
      <c r="Q121" s="30"/>
      <c r="R121" s="43">
        <f t="shared" si="256"/>
        <v>0</v>
      </c>
      <c r="S121" s="30">
        <f t="shared" si="257"/>
        <v>0</v>
      </c>
      <c r="T121" s="47">
        <f t="shared" si="258"/>
        <v>0</v>
      </c>
      <c r="U121" s="30">
        <f t="shared" si="259"/>
        <v>749.2</v>
      </c>
      <c r="V121" s="36">
        <f t="shared" si="260"/>
        <v>37834.600000000006</v>
      </c>
      <c r="W121" s="52"/>
      <c r="X121" s="43">
        <f t="shared" si="261"/>
        <v>0</v>
      </c>
      <c r="Y121" s="30"/>
      <c r="Z121" s="43"/>
      <c r="AA121" s="30">
        <f t="shared" si="262"/>
        <v>0</v>
      </c>
      <c r="AB121" s="47">
        <f t="shared" si="263"/>
        <v>0</v>
      </c>
      <c r="AC121" s="30">
        <f t="shared" si="264"/>
        <v>749.2</v>
      </c>
      <c r="AD121" s="36">
        <f t="shared" si="265"/>
        <v>37834.600000000006</v>
      </c>
      <c r="AE121" s="52"/>
      <c r="AF121" s="43">
        <f t="shared" si="266"/>
        <v>0</v>
      </c>
      <c r="AG121" s="30"/>
      <c r="AH121" s="43"/>
      <c r="AI121" s="30">
        <f t="shared" si="267"/>
        <v>0</v>
      </c>
      <c r="AJ121" s="47">
        <f t="shared" si="268"/>
        <v>0</v>
      </c>
      <c r="AK121" s="30">
        <f t="shared" si="269"/>
        <v>749.2</v>
      </c>
      <c r="AL121" s="36">
        <f t="shared" si="270"/>
        <v>37834.600000000006</v>
      </c>
    </row>
    <row r="122" spans="1:38" ht="14.25" customHeight="1" x14ac:dyDescent="0.2">
      <c r="A122" s="92" t="s">
        <v>712</v>
      </c>
      <c r="B122" s="12" t="s">
        <v>219</v>
      </c>
      <c r="C122" s="11" t="s">
        <v>29</v>
      </c>
      <c r="D122" s="11" t="s">
        <v>220</v>
      </c>
      <c r="E122" s="13" t="s">
        <v>24</v>
      </c>
      <c r="F122" s="12">
        <v>40.950000000000003</v>
      </c>
      <c r="G122" s="14">
        <v>138.13999999999999</v>
      </c>
      <c r="H122" s="14">
        <v>169.18</v>
      </c>
      <c r="I122" s="14">
        <v>6927.92</v>
      </c>
      <c r="J122" s="28">
        <v>4.9449821556031403E-3</v>
      </c>
      <c r="K122" s="30"/>
      <c r="L122" s="43">
        <f t="shared" si="252"/>
        <v>0</v>
      </c>
      <c r="M122" s="30">
        <f t="shared" si="271"/>
        <v>0</v>
      </c>
      <c r="N122" s="25">
        <f t="shared" si="253"/>
        <v>0</v>
      </c>
      <c r="O122" s="30">
        <f t="shared" si="254"/>
        <v>40.950000000000003</v>
      </c>
      <c r="P122" s="36">
        <f t="shared" si="255"/>
        <v>6927.9210000000012</v>
      </c>
      <c r="Q122" s="30"/>
      <c r="R122" s="43">
        <f t="shared" si="256"/>
        <v>0</v>
      </c>
      <c r="S122" s="30">
        <f t="shared" si="257"/>
        <v>0</v>
      </c>
      <c r="T122" s="47">
        <f t="shared" si="258"/>
        <v>0</v>
      </c>
      <c r="U122" s="30">
        <f t="shared" si="259"/>
        <v>40.950000000000003</v>
      </c>
      <c r="V122" s="36">
        <f t="shared" si="260"/>
        <v>6927.9210000000012</v>
      </c>
      <c r="W122" s="52"/>
      <c r="X122" s="43">
        <f t="shared" si="261"/>
        <v>0</v>
      </c>
      <c r="Y122" s="30"/>
      <c r="Z122" s="43"/>
      <c r="AA122" s="30">
        <f t="shared" si="262"/>
        <v>0</v>
      </c>
      <c r="AB122" s="47">
        <f t="shared" si="263"/>
        <v>0</v>
      </c>
      <c r="AC122" s="30">
        <f t="shared" si="264"/>
        <v>40.950000000000003</v>
      </c>
      <c r="AD122" s="36">
        <f t="shared" si="265"/>
        <v>6927.9210000000012</v>
      </c>
      <c r="AE122" s="52"/>
      <c r="AF122" s="43">
        <f t="shared" si="266"/>
        <v>0</v>
      </c>
      <c r="AG122" s="30"/>
      <c r="AH122" s="43"/>
      <c r="AI122" s="30">
        <f t="shared" si="267"/>
        <v>0</v>
      </c>
      <c r="AJ122" s="47">
        <f t="shared" si="268"/>
        <v>0</v>
      </c>
      <c r="AK122" s="30">
        <f t="shared" si="269"/>
        <v>40.950000000000003</v>
      </c>
      <c r="AL122" s="36">
        <f t="shared" si="270"/>
        <v>6927.9210000000012</v>
      </c>
    </row>
    <row r="123" spans="1:38" ht="25.5" customHeight="1" x14ac:dyDescent="0.2">
      <c r="A123" s="92" t="s">
        <v>713</v>
      </c>
      <c r="B123" s="12" t="s">
        <v>221</v>
      </c>
      <c r="C123" s="11" t="s">
        <v>29</v>
      </c>
      <c r="D123" s="11" t="s">
        <v>222</v>
      </c>
      <c r="E123" s="13" t="s">
        <v>24</v>
      </c>
      <c r="F123" s="12">
        <v>5.4</v>
      </c>
      <c r="G123" s="14">
        <v>95.53</v>
      </c>
      <c r="H123" s="14">
        <v>116.99</v>
      </c>
      <c r="I123" s="14">
        <v>631.74</v>
      </c>
      <c r="J123" s="28">
        <v>4.5092077087794432E-4</v>
      </c>
      <c r="K123" s="30"/>
      <c r="L123" s="43">
        <f t="shared" si="252"/>
        <v>0</v>
      </c>
      <c r="M123" s="30">
        <f>K123</f>
        <v>0</v>
      </c>
      <c r="N123" s="25">
        <f t="shared" si="253"/>
        <v>0</v>
      </c>
      <c r="O123" s="30">
        <f t="shared" si="254"/>
        <v>5.4</v>
      </c>
      <c r="P123" s="36">
        <f t="shared" si="255"/>
        <v>631.74599999999998</v>
      </c>
      <c r="Q123" s="30"/>
      <c r="R123" s="43">
        <f t="shared" si="256"/>
        <v>0</v>
      </c>
      <c r="S123" s="30">
        <f t="shared" si="257"/>
        <v>0</v>
      </c>
      <c r="T123" s="47">
        <f t="shared" si="258"/>
        <v>0</v>
      </c>
      <c r="U123" s="30">
        <f t="shared" si="259"/>
        <v>5.4</v>
      </c>
      <c r="V123" s="36">
        <f t="shared" si="260"/>
        <v>631.74599999999998</v>
      </c>
      <c r="W123" s="52"/>
      <c r="X123" s="43">
        <f t="shared" si="261"/>
        <v>0</v>
      </c>
      <c r="Y123" s="30"/>
      <c r="Z123" s="43"/>
      <c r="AA123" s="30">
        <f t="shared" si="262"/>
        <v>0</v>
      </c>
      <c r="AB123" s="47">
        <f t="shared" si="263"/>
        <v>0</v>
      </c>
      <c r="AC123" s="30">
        <f t="shared" si="264"/>
        <v>5.4</v>
      </c>
      <c r="AD123" s="36">
        <f t="shared" si="265"/>
        <v>631.74599999999998</v>
      </c>
      <c r="AE123" s="52"/>
      <c r="AF123" s="43">
        <f t="shared" si="266"/>
        <v>0</v>
      </c>
      <c r="AG123" s="30"/>
      <c r="AH123" s="43"/>
      <c r="AI123" s="30">
        <f t="shared" si="267"/>
        <v>0</v>
      </c>
      <c r="AJ123" s="47">
        <f t="shared" si="268"/>
        <v>0</v>
      </c>
      <c r="AK123" s="30">
        <f t="shared" si="269"/>
        <v>5.4</v>
      </c>
      <c r="AL123" s="36">
        <f t="shared" si="270"/>
        <v>631.74599999999998</v>
      </c>
    </row>
    <row r="124" spans="1:38" ht="14.25" customHeight="1" x14ac:dyDescent="0.2">
      <c r="A124" s="92" t="s">
        <v>714</v>
      </c>
      <c r="B124" s="12" t="s">
        <v>223</v>
      </c>
      <c r="C124" s="11" t="s">
        <v>29</v>
      </c>
      <c r="D124" s="11" t="s">
        <v>224</v>
      </c>
      <c r="E124" s="13" t="s">
        <v>116</v>
      </c>
      <c r="F124" s="12">
        <v>18.5</v>
      </c>
      <c r="G124" s="14">
        <v>60.42</v>
      </c>
      <c r="H124" s="14">
        <v>73.989999999999995</v>
      </c>
      <c r="I124" s="14">
        <v>1368.81</v>
      </c>
      <c r="J124" s="28">
        <v>9.7702355460385442E-4</v>
      </c>
      <c r="K124" s="30"/>
      <c r="L124" s="43">
        <f t="shared" si="252"/>
        <v>0</v>
      </c>
      <c r="M124" s="30">
        <f>K124</f>
        <v>0</v>
      </c>
      <c r="N124" s="25">
        <f t="shared" si="253"/>
        <v>0</v>
      </c>
      <c r="O124" s="30">
        <f t="shared" si="254"/>
        <v>18.5</v>
      </c>
      <c r="P124" s="36">
        <f t="shared" si="255"/>
        <v>1368.8149999999998</v>
      </c>
      <c r="Q124" s="30"/>
      <c r="R124" s="43">
        <f t="shared" si="256"/>
        <v>0</v>
      </c>
      <c r="S124" s="30">
        <f t="shared" si="257"/>
        <v>0</v>
      </c>
      <c r="T124" s="47">
        <f t="shared" si="258"/>
        <v>0</v>
      </c>
      <c r="U124" s="30">
        <f t="shared" si="259"/>
        <v>18.5</v>
      </c>
      <c r="V124" s="36">
        <f t="shared" si="260"/>
        <v>1368.8149999999998</v>
      </c>
      <c r="W124" s="52"/>
      <c r="X124" s="43">
        <f t="shared" si="261"/>
        <v>0</v>
      </c>
      <c r="Y124" s="30"/>
      <c r="Z124" s="43"/>
      <c r="AA124" s="30">
        <f t="shared" si="262"/>
        <v>0</v>
      </c>
      <c r="AB124" s="47">
        <f t="shared" si="263"/>
        <v>0</v>
      </c>
      <c r="AC124" s="30">
        <f t="shared" si="264"/>
        <v>18.5</v>
      </c>
      <c r="AD124" s="36">
        <f t="shared" si="265"/>
        <v>1368.8149999999998</v>
      </c>
      <c r="AE124" s="52"/>
      <c r="AF124" s="43">
        <f t="shared" si="266"/>
        <v>0</v>
      </c>
      <c r="AG124" s="30"/>
      <c r="AH124" s="43"/>
      <c r="AI124" s="30">
        <f t="shared" si="267"/>
        <v>0</v>
      </c>
      <c r="AJ124" s="47">
        <f t="shared" si="268"/>
        <v>0</v>
      </c>
      <c r="AK124" s="30">
        <f t="shared" si="269"/>
        <v>18.5</v>
      </c>
      <c r="AL124" s="36">
        <f t="shared" si="270"/>
        <v>1368.8149999999998</v>
      </c>
    </row>
    <row r="125" spans="1:38" ht="14.25" customHeight="1" x14ac:dyDescent="0.2">
      <c r="A125" s="91" t="s">
        <v>225</v>
      </c>
      <c r="B125" s="8"/>
      <c r="C125" s="8"/>
      <c r="D125" s="8" t="s">
        <v>226</v>
      </c>
      <c r="E125" s="8"/>
      <c r="F125" s="9"/>
      <c r="G125" s="8"/>
      <c r="H125" s="8"/>
      <c r="I125" s="10">
        <v>25497.22</v>
      </c>
      <c r="J125" s="27">
        <v>1.8199300499643113E-2</v>
      </c>
      <c r="K125" s="32"/>
      <c r="L125" s="44"/>
      <c r="M125" s="22"/>
      <c r="N125" s="22"/>
      <c r="O125" s="32"/>
      <c r="P125" s="37">
        <f>SUM(P126:P129)</f>
        <v>25497.2402</v>
      </c>
      <c r="Q125" s="32"/>
      <c r="R125" s="44"/>
      <c r="S125" s="32"/>
      <c r="T125" s="48"/>
      <c r="U125" s="32"/>
      <c r="V125" s="37">
        <f>SUM(V126:V129)</f>
        <v>25497.2402</v>
      </c>
      <c r="W125" s="53"/>
      <c r="X125" s="44"/>
      <c r="Y125" s="32"/>
      <c r="Z125" s="44"/>
      <c r="AA125" s="32"/>
      <c r="AB125" s="48"/>
      <c r="AC125" s="32"/>
      <c r="AD125" s="37">
        <f>SUM(AD126:AD129)</f>
        <v>25497.2402</v>
      </c>
      <c r="AE125" s="53"/>
      <c r="AF125" s="44"/>
      <c r="AG125" s="32"/>
      <c r="AH125" s="44"/>
      <c r="AI125" s="32"/>
      <c r="AJ125" s="48"/>
      <c r="AK125" s="32"/>
      <c r="AL125" s="37">
        <f>SUM(AL126:AL129)</f>
        <v>25497.2402</v>
      </c>
    </row>
    <row r="126" spans="1:38" ht="39" customHeight="1" x14ac:dyDescent="0.2">
      <c r="A126" s="92" t="s">
        <v>715</v>
      </c>
      <c r="B126" s="12" t="s">
        <v>227</v>
      </c>
      <c r="C126" s="11" t="s">
        <v>26</v>
      </c>
      <c r="D126" s="11" t="s">
        <v>228</v>
      </c>
      <c r="E126" s="13" t="s">
        <v>50</v>
      </c>
      <c r="F126" s="12">
        <v>25.08</v>
      </c>
      <c r="G126" s="14">
        <v>536.34</v>
      </c>
      <c r="H126" s="14">
        <v>656.85</v>
      </c>
      <c r="I126" s="14">
        <v>16473.79</v>
      </c>
      <c r="J126" s="28">
        <v>1.1758593861527481E-2</v>
      </c>
      <c r="K126" s="30"/>
      <c r="L126" s="43">
        <f t="shared" ref="L126:L129" si="272">K126*H126</f>
        <v>0</v>
      </c>
      <c r="M126" s="30">
        <f>K126</f>
        <v>0</v>
      </c>
      <c r="N126" s="25">
        <f>M126/F126</f>
        <v>0</v>
      </c>
      <c r="O126" s="30">
        <f>F126-M126</f>
        <v>25.08</v>
      </c>
      <c r="P126" s="36">
        <f>O126*H126</f>
        <v>16473.797999999999</v>
      </c>
      <c r="Q126" s="30"/>
      <c r="R126" s="43">
        <f>Q126*H126</f>
        <v>0</v>
      </c>
      <c r="S126" s="30">
        <f t="shared" ref="S126:S129" si="273">M126+Q126</f>
        <v>0</v>
      </c>
      <c r="T126" s="47">
        <f t="shared" ref="T126:T129" si="274">S126/$F$8</f>
        <v>0</v>
      </c>
      <c r="U126" s="30">
        <f t="shared" ref="U126:U129" si="275">F126-S126</f>
        <v>25.08</v>
      </c>
      <c r="V126" s="36">
        <f>U126*H126</f>
        <v>16473.797999999999</v>
      </c>
      <c r="W126" s="52"/>
      <c r="X126" s="43">
        <f>W126*H126</f>
        <v>0</v>
      </c>
      <c r="Y126" s="30"/>
      <c r="Z126" s="43"/>
      <c r="AA126" s="30">
        <f t="shared" ref="AA126:AA129" si="276">S126+Y126</f>
        <v>0</v>
      </c>
      <c r="AB126" s="47">
        <f t="shared" ref="AB126:AB129" si="277">AA126/$F$8</f>
        <v>0</v>
      </c>
      <c r="AC126" s="30">
        <f t="shared" ref="AC126:AC129" si="278">F126-AA126</f>
        <v>25.08</v>
      </c>
      <c r="AD126" s="36">
        <f>AC126*H126</f>
        <v>16473.797999999999</v>
      </c>
      <c r="AE126" s="52"/>
      <c r="AF126" s="43">
        <f t="shared" ref="AF126:AF129" si="279">AE126*P126</f>
        <v>0</v>
      </c>
      <c r="AG126" s="30"/>
      <c r="AH126" s="43"/>
      <c r="AI126" s="30">
        <f t="shared" ref="AI126:AI129" si="280">AA126+AG126</f>
        <v>0</v>
      </c>
      <c r="AJ126" s="47">
        <f t="shared" ref="AJ126:AJ129" si="281">AI126/$F$8</f>
        <v>0</v>
      </c>
      <c r="AK126" s="30">
        <f t="shared" ref="AK126:AK129" si="282">F126-AI126</f>
        <v>25.08</v>
      </c>
      <c r="AL126" s="36">
        <f>AK126*H126</f>
        <v>16473.797999999999</v>
      </c>
    </row>
    <row r="127" spans="1:38" ht="39" customHeight="1" x14ac:dyDescent="0.2">
      <c r="A127" s="92" t="s">
        <v>716</v>
      </c>
      <c r="B127" s="12" t="s">
        <v>229</v>
      </c>
      <c r="C127" s="11" t="s">
        <v>26</v>
      </c>
      <c r="D127" s="11" t="s">
        <v>230</v>
      </c>
      <c r="E127" s="13" t="s">
        <v>50</v>
      </c>
      <c r="F127" s="12">
        <v>11.98</v>
      </c>
      <c r="G127" s="14">
        <v>304.58</v>
      </c>
      <c r="H127" s="14">
        <v>373.01</v>
      </c>
      <c r="I127" s="14">
        <v>4468.6499999999996</v>
      </c>
      <c r="J127" s="28">
        <v>3.1896145610278374E-3</v>
      </c>
      <c r="K127" s="30"/>
      <c r="L127" s="43">
        <f t="shared" si="272"/>
        <v>0</v>
      </c>
      <c r="M127" s="30">
        <f>K127</f>
        <v>0</v>
      </c>
      <c r="N127" s="25">
        <f>M127/F127</f>
        <v>0</v>
      </c>
      <c r="O127" s="30">
        <f>F127-M127</f>
        <v>11.98</v>
      </c>
      <c r="P127" s="36">
        <f>O127*H127</f>
        <v>4468.6598000000004</v>
      </c>
      <c r="Q127" s="30"/>
      <c r="R127" s="43">
        <f>Q127*H127</f>
        <v>0</v>
      </c>
      <c r="S127" s="30">
        <f t="shared" si="273"/>
        <v>0</v>
      </c>
      <c r="T127" s="47">
        <f t="shared" si="274"/>
        <v>0</v>
      </c>
      <c r="U127" s="30">
        <f t="shared" si="275"/>
        <v>11.98</v>
      </c>
      <c r="V127" s="36">
        <f>U127*H127</f>
        <v>4468.6598000000004</v>
      </c>
      <c r="W127" s="52"/>
      <c r="X127" s="43">
        <f>W127*H127</f>
        <v>0</v>
      </c>
      <c r="Y127" s="30"/>
      <c r="Z127" s="43"/>
      <c r="AA127" s="30">
        <f t="shared" si="276"/>
        <v>0</v>
      </c>
      <c r="AB127" s="47">
        <f t="shared" si="277"/>
        <v>0</v>
      </c>
      <c r="AC127" s="30">
        <f t="shared" si="278"/>
        <v>11.98</v>
      </c>
      <c r="AD127" s="36">
        <f>AC127*H127</f>
        <v>4468.6598000000004</v>
      </c>
      <c r="AE127" s="52"/>
      <c r="AF127" s="43">
        <f t="shared" si="279"/>
        <v>0</v>
      </c>
      <c r="AG127" s="30"/>
      <c r="AH127" s="43"/>
      <c r="AI127" s="30">
        <f t="shared" si="280"/>
        <v>0</v>
      </c>
      <c r="AJ127" s="47">
        <f t="shared" si="281"/>
        <v>0</v>
      </c>
      <c r="AK127" s="30">
        <f t="shared" si="282"/>
        <v>11.98</v>
      </c>
      <c r="AL127" s="36">
        <f>AK127*H127</f>
        <v>4468.6598000000004</v>
      </c>
    </row>
    <row r="128" spans="1:38" ht="14.25" customHeight="1" x14ac:dyDescent="0.2">
      <c r="A128" s="92" t="s">
        <v>717</v>
      </c>
      <c r="B128" s="12" t="s">
        <v>231</v>
      </c>
      <c r="C128" s="11" t="s">
        <v>26</v>
      </c>
      <c r="D128" s="11" t="s">
        <v>232</v>
      </c>
      <c r="E128" s="13" t="s">
        <v>116</v>
      </c>
      <c r="F128" s="12">
        <v>27.3</v>
      </c>
      <c r="G128" s="14">
        <v>22.9</v>
      </c>
      <c r="H128" s="14">
        <v>28.04</v>
      </c>
      <c r="I128" s="14">
        <v>765.49</v>
      </c>
      <c r="J128" s="28">
        <v>5.4638829407566028E-4</v>
      </c>
      <c r="K128" s="30"/>
      <c r="L128" s="43">
        <f t="shared" si="272"/>
        <v>0</v>
      </c>
      <c r="M128" s="30">
        <f t="shared" ref="M128:M129" si="283">K128</f>
        <v>0</v>
      </c>
      <c r="N128" s="25">
        <f>M128/F128</f>
        <v>0</v>
      </c>
      <c r="O128" s="30">
        <f>F128-M128</f>
        <v>27.3</v>
      </c>
      <c r="P128" s="36">
        <f>O128*H128</f>
        <v>765.49199999999996</v>
      </c>
      <c r="Q128" s="30"/>
      <c r="R128" s="43">
        <f>Q128*H128</f>
        <v>0</v>
      </c>
      <c r="S128" s="30">
        <f t="shared" si="273"/>
        <v>0</v>
      </c>
      <c r="T128" s="47">
        <f t="shared" si="274"/>
        <v>0</v>
      </c>
      <c r="U128" s="30">
        <f t="shared" si="275"/>
        <v>27.3</v>
      </c>
      <c r="V128" s="36">
        <f>U128*H128</f>
        <v>765.49199999999996</v>
      </c>
      <c r="W128" s="52"/>
      <c r="X128" s="43">
        <f>W128*H128</f>
        <v>0</v>
      </c>
      <c r="Y128" s="30"/>
      <c r="Z128" s="43"/>
      <c r="AA128" s="30">
        <f t="shared" si="276"/>
        <v>0</v>
      </c>
      <c r="AB128" s="47">
        <f t="shared" si="277"/>
        <v>0</v>
      </c>
      <c r="AC128" s="30">
        <f t="shared" si="278"/>
        <v>27.3</v>
      </c>
      <c r="AD128" s="36">
        <f>AC128*H128</f>
        <v>765.49199999999996</v>
      </c>
      <c r="AE128" s="52"/>
      <c r="AF128" s="43">
        <f t="shared" si="279"/>
        <v>0</v>
      </c>
      <c r="AG128" s="30"/>
      <c r="AH128" s="43"/>
      <c r="AI128" s="30">
        <f t="shared" si="280"/>
        <v>0</v>
      </c>
      <c r="AJ128" s="47">
        <f t="shared" si="281"/>
        <v>0</v>
      </c>
      <c r="AK128" s="30">
        <f t="shared" si="282"/>
        <v>27.3</v>
      </c>
      <c r="AL128" s="36">
        <f>AK128*H128</f>
        <v>765.49199999999996</v>
      </c>
    </row>
    <row r="129" spans="1:38" ht="39" customHeight="1" x14ac:dyDescent="0.2">
      <c r="A129" s="92" t="s">
        <v>718</v>
      </c>
      <c r="B129" s="12" t="s">
        <v>233</v>
      </c>
      <c r="C129" s="11" t="s">
        <v>26</v>
      </c>
      <c r="D129" s="11" t="s">
        <v>234</v>
      </c>
      <c r="E129" s="13" t="s">
        <v>50</v>
      </c>
      <c r="F129" s="12">
        <v>11.28</v>
      </c>
      <c r="G129" s="14">
        <v>274.3</v>
      </c>
      <c r="H129" s="14">
        <v>335.93</v>
      </c>
      <c r="I129" s="14">
        <v>3789.29</v>
      </c>
      <c r="J129" s="28">
        <v>2.704703783012134E-3</v>
      </c>
      <c r="K129" s="30"/>
      <c r="L129" s="43">
        <f t="shared" si="272"/>
        <v>0</v>
      </c>
      <c r="M129" s="30">
        <f t="shared" si="283"/>
        <v>0</v>
      </c>
      <c r="N129" s="25">
        <f>M129/F129</f>
        <v>0</v>
      </c>
      <c r="O129" s="30">
        <f>F129-M129</f>
        <v>11.28</v>
      </c>
      <c r="P129" s="36">
        <f>O129*H129</f>
        <v>3789.2903999999999</v>
      </c>
      <c r="Q129" s="30"/>
      <c r="R129" s="43">
        <f>Q129*H129</f>
        <v>0</v>
      </c>
      <c r="S129" s="30">
        <f t="shared" si="273"/>
        <v>0</v>
      </c>
      <c r="T129" s="47">
        <f t="shared" si="274"/>
        <v>0</v>
      </c>
      <c r="U129" s="30">
        <f t="shared" si="275"/>
        <v>11.28</v>
      </c>
      <c r="V129" s="36">
        <f>U129*H129</f>
        <v>3789.2903999999999</v>
      </c>
      <c r="W129" s="52"/>
      <c r="X129" s="43">
        <f>W129*H129</f>
        <v>0</v>
      </c>
      <c r="Y129" s="30"/>
      <c r="Z129" s="43"/>
      <c r="AA129" s="30">
        <f t="shared" si="276"/>
        <v>0</v>
      </c>
      <c r="AB129" s="47">
        <f t="shared" si="277"/>
        <v>0</v>
      </c>
      <c r="AC129" s="30">
        <f t="shared" si="278"/>
        <v>11.28</v>
      </c>
      <c r="AD129" s="36">
        <f>AC129*H129</f>
        <v>3789.2903999999999</v>
      </c>
      <c r="AE129" s="52"/>
      <c r="AF129" s="43">
        <f t="shared" si="279"/>
        <v>0</v>
      </c>
      <c r="AG129" s="30"/>
      <c r="AH129" s="43"/>
      <c r="AI129" s="30">
        <f t="shared" si="280"/>
        <v>0</v>
      </c>
      <c r="AJ129" s="47">
        <f t="shared" si="281"/>
        <v>0</v>
      </c>
      <c r="AK129" s="30">
        <f t="shared" si="282"/>
        <v>11.28</v>
      </c>
      <c r="AL129" s="36">
        <f>AK129*H129</f>
        <v>3789.2903999999999</v>
      </c>
    </row>
    <row r="130" spans="1:38" ht="14.25" customHeight="1" x14ac:dyDescent="0.2">
      <c r="A130" s="91" t="s">
        <v>235</v>
      </c>
      <c r="B130" s="8"/>
      <c r="C130" s="8"/>
      <c r="D130" s="8" t="s">
        <v>236</v>
      </c>
      <c r="E130" s="8"/>
      <c r="F130" s="9"/>
      <c r="G130" s="8"/>
      <c r="H130" s="8"/>
      <c r="I130" s="10">
        <v>45376</v>
      </c>
      <c r="J130" s="27">
        <v>3.238829407566024E-2</v>
      </c>
      <c r="K130" s="32"/>
      <c r="L130" s="44"/>
      <c r="M130" s="22"/>
      <c r="N130" s="22"/>
      <c r="O130" s="32"/>
      <c r="P130" s="37">
        <f>SUM(P131:P137)</f>
        <v>45376.0386</v>
      </c>
      <c r="Q130" s="32"/>
      <c r="R130" s="44"/>
      <c r="S130" s="32"/>
      <c r="T130" s="48"/>
      <c r="U130" s="32"/>
      <c r="V130" s="37">
        <f>SUM(V131:V137)</f>
        <v>45376.0386</v>
      </c>
      <c r="W130" s="53"/>
      <c r="X130" s="44"/>
      <c r="Y130" s="32"/>
      <c r="Z130" s="44"/>
      <c r="AA130" s="32"/>
      <c r="AB130" s="48"/>
      <c r="AC130" s="32"/>
      <c r="AD130" s="37">
        <f>SUM(AD131:AD137)</f>
        <v>45376.0386</v>
      </c>
      <c r="AE130" s="53"/>
      <c r="AF130" s="44"/>
      <c r="AG130" s="32"/>
      <c r="AH130" s="44"/>
      <c r="AI130" s="32"/>
      <c r="AJ130" s="48"/>
      <c r="AK130" s="32"/>
      <c r="AL130" s="37">
        <f>SUM(AL131:AL137)</f>
        <v>45376.0386</v>
      </c>
    </row>
    <row r="131" spans="1:38" ht="25.5" customHeight="1" x14ac:dyDescent="0.2">
      <c r="A131" s="92" t="s">
        <v>719</v>
      </c>
      <c r="B131" s="12" t="s">
        <v>237</v>
      </c>
      <c r="C131" s="11" t="s">
        <v>26</v>
      </c>
      <c r="D131" s="11" t="s">
        <v>238</v>
      </c>
      <c r="E131" s="13" t="s">
        <v>116</v>
      </c>
      <c r="F131" s="12">
        <v>432.55</v>
      </c>
      <c r="G131" s="14">
        <v>21.6</v>
      </c>
      <c r="H131" s="14">
        <v>26.45</v>
      </c>
      <c r="I131" s="14">
        <v>11440.94</v>
      </c>
      <c r="J131" s="28">
        <v>8.1662669521770162E-3</v>
      </c>
      <c r="K131" s="30"/>
      <c r="L131" s="43">
        <f t="shared" ref="L131:L137" si="284">K131*H131</f>
        <v>0</v>
      </c>
      <c r="M131" s="30">
        <f>K131</f>
        <v>0</v>
      </c>
      <c r="N131" s="25">
        <f t="shared" ref="N131:N137" si="285">M131/F131</f>
        <v>0</v>
      </c>
      <c r="O131" s="30">
        <f t="shared" ref="O131:O137" si="286">F131-M131</f>
        <v>432.55</v>
      </c>
      <c r="P131" s="36">
        <f t="shared" ref="P131:P137" si="287">O131*H131</f>
        <v>11440.9475</v>
      </c>
      <c r="Q131" s="30"/>
      <c r="R131" s="43">
        <f t="shared" ref="R131:R137" si="288">Q131*H131</f>
        <v>0</v>
      </c>
      <c r="S131" s="30">
        <f>M131+Q131</f>
        <v>0</v>
      </c>
      <c r="T131" s="47">
        <f>S131/$F$8</f>
        <v>0</v>
      </c>
      <c r="U131" s="30">
        <f t="shared" ref="U131:U137" si="289">F131-S131</f>
        <v>432.55</v>
      </c>
      <c r="V131" s="36">
        <f t="shared" ref="V131:V137" si="290">U131*H131</f>
        <v>11440.9475</v>
      </c>
      <c r="W131" s="52"/>
      <c r="X131" s="43">
        <f t="shared" ref="X131:X137" si="291">W131*H131</f>
        <v>0</v>
      </c>
      <c r="Y131" s="30"/>
      <c r="Z131" s="43"/>
      <c r="AA131" s="30">
        <f>S131+Y131</f>
        <v>0</v>
      </c>
      <c r="AB131" s="47">
        <f>AA131/$F$8</f>
        <v>0</v>
      </c>
      <c r="AC131" s="30">
        <f t="shared" ref="AC131:AC137" si="292">F131-AA131</f>
        <v>432.55</v>
      </c>
      <c r="AD131" s="36">
        <f t="shared" ref="AD131:AD137" si="293">AC131*H131</f>
        <v>11440.9475</v>
      </c>
      <c r="AE131" s="52"/>
      <c r="AF131" s="43">
        <f t="shared" ref="AF131:AF137" si="294">AE131*P131</f>
        <v>0</v>
      </c>
      <c r="AG131" s="30"/>
      <c r="AH131" s="43"/>
      <c r="AI131" s="30">
        <f t="shared" ref="AI131:AI137" si="295">AA131+AG131</f>
        <v>0</v>
      </c>
      <c r="AJ131" s="47">
        <f t="shared" ref="AJ131:AJ137" si="296">AI131/$F$8</f>
        <v>0</v>
      </c>
      <c r="AK131" s="30">
        <f t="shared" ref="AK131:AK137" si="297">F131-AI131</f>
        <v>432.55</v>
      </c>
      <c r="AL131" s="36">
        <f t="shared" ref="AL131:AL137" si="298">AK131*H131</f>
        <v>11440.9475</v>
      </c>
    </row>
    <row r="132" spans="1:38" ht="25.5" customHeight="1" x14ac:dyDescent="0.2">
      <c r="A132" s="92" t="s">
        <v>720</v>
      </c>
      <c r="B132" s="12" t="s">
        <v>237</v>
      </c>
      <c r="C132" s="11" t="s">
        <v>26</v>
      </c>
      <c r="D132" s="11" t="s">
        <v>238</v>
      </c>
      <c r="E132" s="13" t="s">
        <v>116</v>
      </c>
      <c r="F132" s="12">
        <v>579.57000000000005</v>
      </c>
      <c r="G132" s="14">
        <v>21.6</v>
      </c>
      <c r="H132" s="14">
        <v>26.45</v>
      </c>
      <c r="I132" s="14">
        <v>15329.62</v>
      </c>
      <c r="J132" s="28">
        <v>1.0941912919343327E-2</v>
      </c>
      <c r="K132" s="30"/>
      <c r="L132" s="43">
        <f t="shared" si="284"/>
        <v>0</v>
      </c>
      <c r="M132" s="30">
        <f>K132</f>
        <v>0</v>
      </c>
      <c r="N132" s="25">
        <f t="shared" si="285"/>
        <v>0</v>
      </c>
      <c r="O132" s="30">
        <f t="shared" si="286"/>
        <v>579.57000000000005</v>
      </c>
      <c r="P132" s="36">
        <f t="shared" si="287"/>
        <v>15329.6265</v>
      </c>
      <c r="Q132" s="30"/>
      <c r="R132" s="43">
        <f t="shared" si="288"/>
        <v>0</v>
      </c>
      <c r="S132" s="30">
        <f>M132+Q132</f>
        <v>0</v>
      </c>
      <c r="T132" s="47">
        <f>S132/$F$8</f>
        <v>0</v>
      </c>
      <c r="U132" s="30">
        <f t="shared" si="289"/>
        <v>579.57000000000005</v>
      </c>
      <c r="V132" s="36">
        <f t="shared" si="290"/>
        <v>15329.6265</v>
      </c>
      <c r="W132" s="52"/>
      <c r="X132" s="43">
        <f t="shared" si="291"/>
        <v>0</v>
      </c>
      <c r="Y132" s="30"/>
      <c r="Z132" s="43"/>
      <c r="AA132" s="30">
        <f>S132+Y132</f>
        <v>0</v>
      </c>
      <c r="AB132" s="47">
        <f>AA132/$F$8</f>
        <v>0</v>
      </c>
      <c r="AC132" s="30">
        <f t="shared" si="292"/>
        <v>579.57000000000005</v>
      </c>
      <c r="AD132" s="36">
        <f t="shared" si="293"/>
        <v>15329.6265</v>
      </c>
      <c r="AE132" s="52"/>
      <c r="AF132" s="43">
        <f t="shared" si="294"/>
        <v>0</v>
      </c>
      <c r="AG132" s="30"/>
      <c r="AH132" s="43"/>
      <c r="AI132" s="30">
        <f t="shared" si="295"/>
        <v>0</v>
      </c>
      <c r="AJ132" s="47">
        <f t="shared" si="296"/>
        <v>0</v>
      </c>
      <c r="AK132" s="30">
        <f t="shared" si="297"/>
        <v>579.57000000000005</v>
      </c>
      <c r="AL132" s="36">
        <f t="shared" si="298"/>
        <v>15329.6265</v>
      </c>
    </row>
    <row r="133" spans="1:38" ht="25.5" customHeight="1" x14ac:dyDescent="0.2">
      <c r="A133" s="92" t="s">
        <v>721</v>
      </c>
      <c r="B133" s="12" t="s">
        <v>239</v>
      </c>
      <c r="C133" s="11" t="s">
        <v>26</v>
      </c>
      <c r="D133" s="11" t="s">
        <v>240</v>
      </c>
      <c r="E133" s="13" t="s">
        <v>24</v>
      </c>
      <c r="F133" s="12">
        <v>1307.77</v>
      </c>
      <c r="G133" s="14">
        <v>6.94</v>
      </c>
      <c r="H133" s="14">
        <v>8.49</v>
      </c>
      <c r="I133" s="14">
        <v>11102.96</v>
      </c>
      <c r="J133" s="28">
        <v>7.9250249821556026E-3</v>
      </c>
      <c r="K133" s="30"/>
      <c r="L133" s="43">
        <f t="shared" si="284"/>
        <v>0</v>
      </c>
      <c r="M133" s="30">
        <f t="shared" ref="M133:M135" si="299">K133</f>
        <v>0</v>
      </c>
      <c r="N133" s="25">
        <f t="shared" si="285"/>
        <v>0</v>
      </c>
      <c r="O133" s="30">
        <f t="shared" si="286"/>
        <v>1307.77</v>
      </c>
      <c r="P133" s="36">
        <f t="shared" si="287"/>
        <v>11102.9673</v>
      </c>
      <c r="Q133" s="30"/>
      <c r="R133" s="43">
        <f t="shared" si="288"/>
        <v>0</v>
      </c>
      <c r="S133" s="30">
        <f t="shared" ref="S133:S135" si="300">M133+Q133</f>
        <v>0</v>
      </c>
      <c r="T133" s="47">
        <f t="shared" ref="T133:T135" si="301">S133/$F$8</f>
        <v>0</v>
      </c>
      <c r="U133" s="30">
        <f t="shared" si="289"/>
        <v>1307.77</v>
      </c>
      <c r="V133" s="36">
        <f t="shared" si="290"/>
        <v>11102.9673</v>
      </c>
      <c r="W133" s="52"/>
      <c r="X133" s="43">
        <f t="shared" si="291"/>
        <v>0</v>
      </c>
      <c r="Y133" s="30"/>
      <c r="Z133" s="43"/>
      <c r="AA133" s="30">
        <f t="shared" ref="AA133:AA135" si="302">S133+Y133</f>
        <v>0</v>
      </c>
      <c r="AB133" s="47">
        <f t="shared" ref="AB133:AB135" si="303">AA133/$F$8</f>
        <v>0</v>
      </c>
      <c r="AC133" s="30">
        <f t="shared" si="292"/>
        <v>1307.77</v>
      </c>
      <c r="AD133" s="36">
        <f t="shared" si="293"/>
        <v>11102.9673</v>
      </c>
      <c r="AE133" s="52"/>
      <c r="AF133" s="43">
        <f t="shared" si="294"/>
        <v>0</v>
      </c>
      <c r="AG133" s="30"/>
      <c r="AH133" s="43"/>
      <c r="AI133" s="30">
        <f t="shared" si="295"/>
        <v>0</v>
      </c>
      <c r="AJ133" s="47">
        <f t="shared" si="296"/>
        <v>0</v>
      </c>
      <c r="AK133" s="30">
        <f t="shared" si="297"/>
        <v>1307.77</v>
      </c>
      <c r="AL133" s="36">
        <f t="shared" si="298"/>
        <v>11102.9673</v>
      </c>
    </row>
    <row r="134" spans="1:38" ht="25.5" customHeight="1" x14ac:dyDescent="0.2">
      <c r="A134" s="92" t="s">
        <v>722</v>
      </c>
      <c r="B134" s="12" t="s">
        <v>241</v>
      </c>
      <c r="C134" s="11" t="s">
        <v>26</v>
      </c>
      <c r="D134" s="11" t="s">
        <v>242</v>
      </c>
      <c r="E134" s="13" t="s">
        <v>24</v>
      </c>
      <c r="F134" s="12">
        <v>569.57000000000005</v>
      </c>
      <c r="G134" s="14">
        <v>8.4700000000000006</v>
      </c>
      <c r="H134" s="14">
        <v>10.37</v>
      </c>
      <c r="I134" s="14">
        <v>5906.44</v>
      </c>
      <c r="J134" s="28">
        <v>4.2158743754461096E-3</v>
      </c>
      <c r="K134" s="30"/>
      <c r="L134" s="43">
        <f t="shared" si="284"/>
        <v>0</v>
      </c>
      <c r="M134" s="30">
        <f t="shared" si="299"/>
        <v>0</v>
      </c>
      <c r="N134" s="25">
        <f t="shared" si="285"/>
        <v>0</v>
      </c>
      <c r="O134" s="30">
        <f t="shared" si="286"/>
        <v>569.57000000000005</v>
      </c>
      <c r="P134" s="36">
        <f t="shared" si="287"/>
        <v>5906.4409000000005</v>
      </c>
      <c r="Q134" s="30"/>
      <c r="R134" s="43">
        <f t="shared" si="288"/>
        <v>0</v>
      </c>
      <c r="S134" s="30">
        <f t="shared" si="300"/>
        <v>0</v>
      </c>
      <c r="T134" s="47">
        <f t="shared" si="301"/>
        <v>0</v>
      </c>
      <c r="U134" s="30">
        <f t="shared" si="289"/>
        <v>569.57000000000005</v>
      </c>
      <c r="V134" s="36">
        <f t="shared" si="290"/>
        <v>5906.4409000000005</v>
      </c>
      <c r="W134" s="52"/>
      <c r="X134" s="43">
        <f t="shared" si="291"/>
        <v>0</v>
      </c>
      <c r="Y134" s="30"/>
      <c r="Z134" s="43"/>
      <c r="AA134" s="30">
        <f t="shared" si="302"/>
        <v>0</v>
      </c>
      <c r="AB134" s="47">
        <f t="shared" si="303"/>
        <v>0</v>
      </c>
      <c r="AC134" s="30">
        <f t="shared" si="292"/>
        <v>569.57000000000005</v>
      </c>
      <c r="AD134" s="36">
        <f t="shared" si="293"/>
        <v>5906.4409000000005</v>
      </c>
      <c r="AE134" s="52"/>
      <c r="AF134" s="43">
        <f t="shared" si="294"/>
        <v>0</v>
      </c>
      <c r="AG134" s="30"/>
      <c r="AH134" s="43"/>
      <c r="AI134" s="30">
        <f t="shared" si="295"/>
        <v>0</v>
      </c>
      <c r="AJ134" s="47">
        <f t="shared" si="296"/>
        <v>0</v>
      </c>
      <c r="AK134" s="30">
        <f t="shared" si="297"/>
        <v>569.57000000000005</v>
      </c>
      <c r="AL134" s="36">
        <f t="shared" si="298"/>
        <v>5906.4409000000005</v>
      </c>
    </row>
    <row r="135" spans="1:38" ht="14.25" customHeight="1" x14ac:dyDescent="0.2">
      <c r="A135" s="92" t="s">
        <v>723</v>
      </c>
      <c r="B135" s="12" t="s">
        <v>243</v>
      </c>
      <c r="C135" s="11" t="s">
        <v>26</v>
      </c>
      <c r="D135" s="11" t="s">
        <v>244</v>
      </c>
      <c r="E135" s="13" t="s">
        <v>24</v>
      </c>
      <c r="F135" s="12">
        <v>25.72</v>
      </c>
      <c r="G135" s="14">
        <v>10.81</v>
      </c>
      <c r="H135" s="14">
        <v>13.23</v>
      </c>
      <c r="I135" s="14">
        <v>340.27</v>
      </c>
      <c r="J135" s="28">
        <v>2.4287651677373304E-4</v>
      </c>
      <c r="K135" s="30"/>
      <c r="L135" s="43">
        <f t="shared" si="284"/>
        <v>0</v>
      </c>
      <c r="M135" s="30">
        <f t="shared" si="299"/>
        <v>0</v>
      </c>
      <c r="N135" s="25">
        <f t="shared" si="285"/>
        <v>0</v>
      </c>
      <c r="O135" s="30">
        <f t="shared" si="286"/>
        <v>25.72</v>
      </c>
      <c r="P135" s="36">
        <f t="shared" si="287"/>
        <v>340.2756</v>
      </c>
      <c r="Q135" s="30"/>
      <c r="R135" s="43">
        <f t="shared" si="288"/>
        <v>0</v>
      </c>
      <c r="S135" s="30">
        <f t="shared" si="300"/>
        <v>0</v>
      </c>
      <c r="T135" s="47">
        <f t="shared" si="301"/>
        <v>0</v>
      </c>
      <c r="U135" s="30">
        <f t="shared" si="289"/>
        <v>25.72</v>
      </c>
      <c r="V135" s="36">
        <f t="shared" si="290"/>
        <v>340.2756</v>
      </c>
      <c r="W135" s="52"/>
      <c r="X135" s="43">
        <f t="shared" si="291"/>
        <v>0</v>
      </c>
      <c r="Y135" s="30"/>
      <c r="Z135" s="43"/>
      <c r="AA135" s="30">
        <f t="shared" si="302"/>
        <v>0</v>
      </c>
      <c r="AB135" s="47">
        <f t="shared" si="303"/>
        <v>0</v>
      </c>
      <c r="AC135" s="30">
        <f t="shared" si="292"/>
        <v>25.72</v>
      </c>
      <c r="AD135" s="36">
        <f t="shared" si="293"/>
        <v>340.2756</v>
      </c>
      <c r="AE135" s="52"/>
      <c r="AF135" s="43">
        <f t="shared" si="294"/>
        <v>0</v>
      </c>
      <c r="AG135" s="30"/>
      <c r="AH135" s="43"/>
      <c r="AI135" s="30">
        <f t="shared" si="295"/>
        <v>0</v>
      </c>
      <c r="AJ135" s="47">
        <f t="shared" si="296"/>
        <v>0</v>
      </c>
      <c r="AK135" s="30">
        <f t="shared" si="297"/>
        <v>25.72</v>
      </c>
      <c r="AL135" s="36">
        <f t="shared" si="298"/>
        <v>340.2756</v>
      </c>
    </row>
    <row r="136" spans="1:38" ht="51.75" customHeight="1" x14ac:dyDescent="0.2">
      <c r="A136" s="92" t="s">
        <v>724</v>
      </c>
      <c r="B136" s="12" t="s">
        <v>245</v>
      </c>
      <c r="C136" s="11" t="s">
        <v>26</v>
      </c>
      <c r="D136" s="11" t="s">
        <v>246</v>
      </c>
      <c r="E136" s="13" t="s">
        <v>24</v>
      </c>
      <c r="F136" s="12">
        <v>21.6</v>
      </c>
      <c r="G136" s="14">
        <v>16.190000000000001</v>
      </c>
      <c r="H136" s="14">
        <v>19.82</v>
      </c>
      <c r="I136" s="14">
        <v>428.11</v>
      </c>
      <c r="J136" s="28">
        <v>3.0557458957887224E-4</v>
      </c>
      <c r="K136" s="30"/>
      <c r="L136" s="43">
        <f t="shared" si="284"/>
        <v>0</v>
      </c>
      <c r="M136" s="30">
        <f>K136</f>
        <v>0</v>
      </c>
      <c r="N136" s="25">
        <f t="shared" si="285"/>
        <v>0</v>
      </c>
      <c r="O136" s="30">
        <f t="shared" si="286"/>
        <v>21.6</v>
      </c>
      <c r="P136" s="36">
        <f t="shared" si="287"/>
        <v>428.11200000000002</v>
      </c>
      <c r="Q136" s="30"/>
      <c r="R136" s="43">
        <f t="shared" si="288"/>
        <v>0</v>
      </c>
      <c r="S136" s="30">
        <f>M136+Q136</f>
        <v>0</v>
      </c>
      <c r="T136" s="47">
        <f>S136/$F$8</f>
        <v>0</v>
      </c>
      <c r="U136" s="30">
        <f t="shared" si="289"/>
        <v>21.6</v>
      </c>
      <c r="V136" s="36">
        <f t="shared" si="290"/>
        <v>428.11200000000002</v>
      </c>
      <c r="W136" s="52"/>
      <c r="X136" s="43">
        <f t="shared" si="291"/>
        <v>0</v>
      </c>
      <c r="Y136" s="30"/>
      <c r="Z136" s="43"/>
      <c r="AA136" s="30">
        <f>S136+Y136</f>
        <v>0</v>
      </c>
      <c r="AB136" s="47">
        <f>AA136/$F$8</f>
        <v>0</v>
      </c>
      <c r="AC136" s="30">
        <f t="shared" si="292"/>
        <v>21.6</v>
      </c>
      <c r="AD136" s="36">
        <f t="shared" si="293"/>
        <v>428.11200000000002</v>
      </c>
      <c r="AE136" s="52"/>
      <c r="AF136" s="43">
        <f t="shared" si="294"/>
        <v>0</v>
      </c>
      <c r="AG136" s="30"/>
      <c r="AH136" s="43"/>
      <c r="AI136" s="30">
        <f t="shared" si="295"/>
        <v>0</v>
      </c>
      <c r="AJ136" s="47">
        <f t="shared" si="296"/>
        <v>0</v>
      </c>
      <c r="AK136" s="30">
        <f t="shared" si="297"/>
        <v>21.6</v>
      </c>
      <c r="AL136" s="36">
        <f t="shared" si="298"/>
        <v>428.11200000000002</v>
      </c>
    </row>
    <row r="137" spans="1:38" ht="14.25" customHeight="1" x14ac:dyDescent="0.2">
      <c r="A137" s="92" t="s">
        <v>725</v>
      </c>
      <c r="B137" s="12" t="s">
        <v>243</v>
      </c>
      <c r="C137" s="11" t="s">
        <v>26</v>
      </c>
      <c r="D137" s="11" t="s">
        <v>244</v>
      </c>
      <c r="E137" s="13" t="s">
        <v>24</v>
      </c>
      <c r="F137" s="12">
        <v>62.56</v>
      </c>
      <c r="G137" s="14">
        <v>10.81</v>
      </c>
      <c r="H137" s="14">
        <v>13.23</v>
      </c>
      <c r="I137" s="14">
        <v>827.66</v>
      </c>
      <c r="J137" s="28">
        <v>5.9076374018558178E-4</v>
      </c>
      <c r="K137" s="30"/>
      <c r="L137" s="43">
        <f t="shared" si="284"/>
        <v>0</v>
      </c>
      <c r="M137" s="30">
        <f>K137</f>
        <v>0</v>
      </c>
      <c r="N137" s="25">
        <f t="shared" si="285"/>
        <v>0</v>
      </c>
      <c r="O137" s="30">
        <f t="shared" si="286"/>
        <v>62.56</v>
      </c>
      <c r="P137" s="36">
        <f t="shared" si="287"/>
        <v>827.66880000000003</v>
      </c>
      <c r="Q137" s="30"/>
      <c r="R137" s="43">
        <f t="shared" si="288"/>
        <v>0</v>
      </c>
      <c r="S137" s="30">
        <f>M137+Q137</f>
        <v>0</v>
      </c>
      <c r="T137" s="47">
        <f>S137/$F$8</f>
        <v>0</v>
      </c>
      <c r="U137" s="30">
        <f t="shared" si="289"/>
        <v>62.56</v>
      </c>
      <c r="V137" s="36">
        <f t="shared" si="290"/>
        <v>827.66880000000003</v>
      </c>
      <c r="W137" s="52"/>
      <c r="X137" s="43">
        <f t="shared" si="291"/>
        <v>0</v>
      </c>
      <c r="Y137" s="30"/>
      <c r="Z137" s="43"/>
      <c r="AA137" s="30">
        <f>S137+Y137</f>
        <v>0</v>
      </c>
      <c r="AB137" s="47">
        <f>AA137/$F$8</f>
        <v>0</v>
      </c>
      <c r="AC137" s="30">
        <f t="shared" si="292"/>
        <v>62.56</v>
      </c>
      <c r="AD137" s="36">
        <f t="shared" si="293"/>
        <v>827.66880000000003</v>
      </c>
      <c r="AE137" s="52"/>
      <c r="AF137" s="43">
        <f t="shared" si="294"/>
        <v>0</v>
      </c>
      <c r="AG137" s="30"/>
      <c r="AH137" s="43"/>
      <c r="AI137" s="30">
        <f t="shared" si="295"/>
        <v>0</v>
      </c>
      <c r="AJ137" s="47">
        <f t="shared" si="296"/>
        <v>0</v>
      </c>
      <c r="AK137" s="30">
        <f t="shared" si="297"/>
        <v>62.56</v>
      </c>
      <c r="AL137" s="36">
        <f t="shared" si="298"/>
        <v>827.66880000000003</v>
      </c>
    </row>
    <row r="138" spans="1:38" ht="14.25" customHeight="1" x14ac:dyDescent="0.2">
      <c r="A138" s="91" t="s">
        <v>247</v>
      </c>
      <c r="B138" s="8"/>
      <c r="C138" s="8"/>
      <c r="D138" s="8" t="s">
        <v>248</v>
      </c>
      <c r="E138" s="8"/>
      <c r="F138" s="9"/>
      <c r="G138" s="8"/>
      <c r="H138" s="8"/>
      <c r="I138" s="10">
        <v>33522.230000000003</v>
      </c>
      <c r="J138" s="27">
        <v>2.3927359029264812E-2</v>
      </c>
      <c r="K138" s="32"/>
      <c r="L138" s="44"/>
      <c r="M138" s="22"/>
      <c r="N138" s="22"/>
      <c r="O138" s="32"/>
      <c r="P138" s="37">
        <f>SUM(P139:P165)</f>
        <v>33522.229999999996</v>
      </c>
      <c r="Q138" s="32"/>
      <c r="R138" s="44"/>
      <c r="S138" s="32"/>
      <c r="T138" s="48"/>
      <c r="U138" s="32"/>
      <c r="V138" s="37">
        <f>SUM(V139:V165)</f>
        <v>33522.229999999996</v>
      </c>
      <c r="W138" s="53"/>
      <c r="X138" s="44"/>
      <c r="Y138" s="32"/>
      <c r="Z138" s="44"/>
      <c r="AA138" s="32"/>
      <c r="AB138" s="48"/>
      <c r="AC138" s="32"/>
      <c r="AD138" s="37">
        <f>SUM(AD139:AD165)</f>
        <v>33522.229999999996</v>
      </c>
      <c r="AE138" s="53"/>
      <c r="AF138" s="44"/>
      <c r="AG138" s="32"/>
      <c r="AH138" s="44"/>
      <c r="AI138" s="32"/>
      <c r="AJ138" s="48"/>
      <c r="AK138" s="32"/>
      <c r="AL138" s="37">
        <f>SUM(AL139:AL165)</f>
        <v>33522.229999999996</v>
      </c>
    </row>
    <row r="139" spans="1:38" ht="14.25" customHeight="1" x14ac:dyDescent="0.2">
      <c r="A139" s="92" t="s">
        <v>726</v>
      </c>
      <c r="B139" s="12" t="s">
        <v>249</v>
      </c>
      <c r="C139" s="11" t="s">
        <v>26</v>
      </c>
      <c r="D139" s="11" t="s">
        <v>250</v>
      </c>
      <c r="E139" s="13" t="s">
        <v>116</v>
      </c>
      <c r="F139" s="12">
        <v>23</v>
      </c>
      <c r="G139" s="14">
        <v>7.6</v>
      </c>
      <c r="H139" s="14">
        <v>9.3000000000000007</v>
      </c>
      <c r="I139" s="14">
        <v>213.9</v>
      </c>
      <c r="J139" s="28">
        <v>1.5267665952890791E-4</v>
      </c>
      <c r="K139" s="30"/>
      <c r="L139" s="43">
        <f t="shared" ref="L139:L165" si="304">K139*H139</f>
        <v>0</v>
      </c>
      <c r="M139" s="30">
        <f t="shared" ref="M139:M165" si="305">K139</f>
        <v>0</v>
      </c>
      <c r="N139" s="25">
        <f t="shared" ref="N139:N165" si="306">M139/F139</f>
        <v>0</v>
      </c>
      <c r="O139" s="30">
        <f t="shared" ref="O139:O165" si="307">F139-M139</f>
        <v>23</v>
      </c>
      <c r="P139" s="36">
        <f t="shared" ref="P139:P165" si="308">O139*H139</f>
        <v>213.9</v>
      </c>
      <c r="Q139" s="30"/>
      <c r="R139" s="43">
        <f t="shared" ref="R139:R165" si="309">Q139*H139</f>
        <v>0</v>
      </c>
      <c r="S139" s="30">
        <f t="shared" ref="S139:S165" si="310">M139+Q139</f>
        <v>0</v>
      </c>
      <c r="T139" s="47">
        <f t="shared" ref="T139:T202" si="311">S139/$F$8</f>
        <v>0</v>
      </c>
      <c r="U139" s="30">
        <f t="shared" ref="U139:U165" si="312">F139-S139</f>
        <v>23</v>
      </c>
      <c r="V139" s="36">
        <f t="shared" ref="V139:V165" si="313">U139*H139</f>
        <v>213.9</v>
      </c>
      <c r="W139" s="52"/>
      <c r="X139" s="43">
        <f t="shared" ref="X139:X165" si="314">W139*H139</f>
        <v>0</v>
      </c>
      <c r="Y139" s="30"/>
      <c r="Z139" s="43"/>
      <c r="AA139" s="30">
        <f t="shared" ref="AA139:AA165" si="315">S139+Y139</f>
        <v>0</v>
      </c>
      <c r="AB139" s="47">
        <f t="shared" ref="AB139:AB202" si="316">AA139/$F$8</f>
        <v>0</v>
      </c>
      <c r="AC139" s="30">
        <f t="shared" ref="AC139:AC165" si="317">F139-AA139</f>
        <v>23</v>
      </c>
      <c r="AD139" s="36">
        <f t="shared" ref="AD139:AD165" si="318">AC139*H139</f>
        <v>213.9</v>
      </c>
      <c r="AE139" s="52"/>
      <c r="AF139" s="43">
        <f t="shared" ref="AF139:AF165" si="319">AE139*P139</f>
        <v>0</v>
      </c>
      <c r="AG139" s="30"/>
      <c r="AH139" s="43"/>
      <c r="AI139" s="30">
        <f t="shared" ref="AI139:AI165" si="320">AA139+AG139</f>
        <v>0</v>
      </c>
      <c r="AJ139" s="47">
        <f t="shared" ref="AJ139:AJ202" si="321">AI139/$F$8</f>
        <v>0</v>
      </c>
      <c r="AK139" s="30">
        <f t="shared" ref="AK139:AK165" si="322">F139-AI139</f>
        <v>23</v>
      </c>
      <c r="AL139" s="36">
        <f t="shared" ref="AL139:AL165" si="323">AK139*H139</f>
        <v>213.9</v>
      </c>
    </row>
    <row r="140" spans="1:38" ht="25.5" customHeight="1" x14ac:dyDescent="0.2">
      <c r="A140" s="92" t="s">
        <v>727</v>
      </c>
      <c r="B140" s="12" t="s">
        <v>251</v>
      </c>
      <c r="C140" s="11" t="s">
        <v>26</v>
      </c>
      <c r="D140" s="11" t="s">
        <v>252</v>
      </c>
      <c r="E140" s="13" t="s">
        <v>116</v>
      </c>
      <c r="F140" s="12">
        <v>8</v>
      </c>
      <c r="G140" s="14">
        <v>4.22</v>
      </c>
      <c r="H140" s="14">
        <v>5.16</v>
      </c>
      <c r="I140" s="14">
        <v>41.28</v>
      </c>
      <c r="J140" s="28">
        <v>2.9464668094218414E-5</v>
      </c>
      <c r="K140" s="30"/>
      <c r="L140" s="43">
        <f t="shared" si="304"/>
        <v>0</v>
      </c>
      <c r="M140" s="30">
        <f t="shared" si="305"/>
        <v>0</v>
      </c>
      <c r="N140" s="25">
        <f t="shared" si="306"/>
        <v>0</v>
      </c>
      <c r="O140" s="30">
        <f t="shared" si="307"/>
        <v>8</v>
      </c>
      <c r="P140" s="36">
        <f t="shared" si="308"/>
        <v>41.28</v>
      </c>
      <c r="Q140" s="30"/>
      <c r="R140" s="43">
        <f t="shared" si="309"/>
        <v>0</v>
      </c>
      <c r="S140" s="30">
        <f t="shared" si="310"/>
        <v>0</v>
      </c>
      <c r="T140" s="47">
        <f t="shared" si="311"/>
        <v>0</v>
      </c>
      <c r="U140" s="30">
        <f t="shared" si="312"/>
        <v>8</v>
      </c>
      <c r="V140" s="36">
        <f t="shared" si="313"/>
        <v>41.28</v>
      </c>
      <c r="W140" s="52"/>
      <c r="X140" s="43">
        <f t="shared" si="314"/>
        <v>0</v>
      </c>
      <c r="Y140" s="30"/>
      <c r="Z140" s="43"/>
      <c r="AA140" s="30">
        <f t="shared" si="315"/>
        <v>0</v>
      </c>
      <c r="AB140" s="47">
        <f t="shared" si="316"/>
        <v>0</v>
      </c>
      <c r="AC140" s="30">
        <f t="shared" si="317"/>
        <v>8</v>
      </c>
      <c r="AD140" s="36">
        <f t="shared" si="318"/>
        <v>41.28</v>
      </c>
      <c r="AE140" s="52"/>
      <c r="AF140" s="43">
        <f t="shared" si="319"/>
        <v>0</v>
      </c>
      <c r="AG140" s="30"/>
      <c r="AH140" s="43"/>
      <c r="AI140" s="30">
        <f t="shared" si="320"/>
        <v>0</v>
      </c>
      <c r="AJ140" s="47">
        <f t="shared" si="321"/>
        <v>0</v>
      </c>
      <c r="AK140" s="30">
        <f t="shared" si="322"/>
        <v>8</v>
      </c>
      <c r="AL140" s="36">
        <f t="shared" si="323"/>
        <v>41.28</v>
      </c>
    </row>
    <row r="141" spans="1:38" ht="25.5" customHeight="1" x14ac:dyDescent="0.2">
      <c r="A141" s="92" t="s">
        <v>728</v>
      </c>
      <c r="B141" s="12" t="s">
        <v>253</v>
      </c>
      <c r="C141" s="11" t="s">
        <v>26</v>
      </c>
      <c r="D141" s="11" t="s">
        <v>254</v>
      </c>
      <c r="E141" s="13" t="s">
        <v>116</v>
      </c>
      <c r="F141" s="12">
        <v>3</v>
      </c>
      <c r="G141" s="14">
        <v>8.52</v>
      </c>
      <c r="H141" s="14">
        <v>10.43</v>
      </c>
      <c r="I141" s="14">
        <v>31.29</v>
      </c>
      <c r="J141" s="28">
        <v>2.2334047109207709E-5</v>
      </c>
      <c r="K141" s="30"/>
      <c r="L141" s="43">
        <f t="shared" si="304"/>
        <v>0</v>
      </c>
      <c r="M141" s="30">
        <f t="shared" si="305"/>
        <v>0</v>
      </c>
      <c r="N141" s="25">
        <f t="shared" si="306"/>
        <v>0</v>
      </c>
      <c r="O141" s="30">
        <f t="shared" si="307"/>
        <v>3</v>
      </c>
      <c r="P141" s="36">
        <f t="shared" si="308"/>
        <v>31.29</v>
      </c>
      <c r="Q141" s="30"/>
      <c r="R141" s="43">
        <f t="shared" si="309"/>
        <v>0</v>
      </c>
      <c r="S141" s="30">
        <f t="shared" si="310"/>
        <v>0</v>
      </c>
      <c r="T141" s="47">
        <f t="shared" si="311"/>
        <v>0</v>
      </c>
      <c r="U141" s="30">
        <f t="shared" si="312"/>
        <v>3</v>
      </c>
      <c r="V141" s="36">
        <f t="shared" si="313"/>
        <v>31.29</v>
      </c>
      <c r="W141" s="52"/>
      <c r="X141" s="43">
        <f t="shared" si="314"/>
        <v>0</v>
      </c>
      <c r="Y141" s="30"/>
      <c r="Z141" s="43"/>
      <c r="AA141" s="30">
        <f t="shared" si="315"/>
        <v>0</v>
      </c>
      <c r="AB141" s="47">
        <f t="shared" si="316"/>
        <v>0</v>
      </c>
      <c r="AC141" s="30">
        <f t="shared" si="317"/>
        <v>3</v>
      </c>
      <c r="AD141" s="36">
        <f t="shared" si="318"/>
        <v>31.29</v>
      </c>
      <c r="AE141" s="52"/>
      <c r="AF141" s="43">
        <f t="shared" si="319"/>
        <v>0</v>
      </c>
      <c r="AG141" s="30"/>
      <c r="AH141" s="43"/>
      <c r="AI141" s="30">
        <f t="shared" si="320"/>
        <v>0</v>
      </c>
      <c r="AJ141" s="47">
        <f t="shared" si="321"/>
        <v>0</v>
      </c>
      <c r="AK141" s="30">
        <f t="shared" si="322"/>
        <v>3</v>
      </c>
      <c r="AL141" s="36">
        <f t="shared" si="323"/>
        <v>31.29</v>
      </c>
    </row>
    <row r="142" spans="1:38" ht="25.5" customHeight="1" x14ac:dyDescent="0.2">
      <c r="A142" s="92" t="s">
        <v>729</v>
      </c>
      <c r="B142" s="12" t="s">
        <v>255</v>
      </c>
      <c r="C142" s="11" t="s">
        <v>26</v>
      </c>
      <c r="D142" s="11" t="s">
        <v>256</v>
      </c>
      <c r="E142" s="13" t="s">
        <v>116</v>
      </c>
      <c r="F142" s="12">
        <v>11</v>
      </c>
      <c r="G142" s="14">
        <v>13.12</v>
      </c>
      <c r="H142" s="14">
        <v>16.059999999999999</v>
      </c>
      <c r="I142" s="14">
        <v>176.66</v>
      </c>
      <c r="J142" s="28">
        <v>1.2609564596716632E-4</v>
      </c>
      <c r="K142" s="30"/>
      <c r="L142" s="43">
        <f t="shared" si="304"/>
        <v>0</v>
      </c>
      <c r="M142" s="30">
        <f t="shared" si="305"/>
        <v>0</v>
      </c>
      <c r="N142" s="25">
        <f t="shared" si="306"/>
        <v>0</v>
      </c>
      <c r="O142" s="30">
        <f t="shared" si="307"/>
        <v>11</v>
      </c>
      <c r="P142" s="36">
        <f t="shared" si="308"/>
        <v>176.66</v>
      </c>
      <c r="Q142" s="30"/>
      <c r="R142" s="43">
        <f t="shared" si="309"/>
        <v>0</v>
      </c>
      <c r="S142" s="30">
        <f t="shared" si="310"/>
        <v>0</v>
      </c>
      <c r="T142" s="47">
        <f t="shared" si="311"/>
        <v>0</v>
      </c>
      <c r="U142" s="30">
        <f t="shared" si="312"/>
        <v>11</v>
      </c>
      <c r="V142" s="36">
        <f t="shared" si="313"/>
        <v>176.66</v>
      </c>
      <c r="W142" s="52"/>
      <c r="X142" s="43">
        <f t="shared" si="314"/>
        <v>0</v>
      </c>
      <c r="Y142" s="30"/>
      <c r="Z142" s="43"/>
      <c r="AA142" s="30">
        <f t="shared" si="315"/>
        <v>0</v>
      </c>
      <c r="AB142" s="47">
        <f t="shared" si="316"/>
        <v>0</v>
      </c>
      <c r="AC142" s="30">
        <f t="shared" si="317"/>
        <v>11</v>
      </c>
      <c r="AD142" s="36">
        <f t="shared" si="318"/>
        <v>176.66</v>
      </c>
      <c r="AE142" s="52"/>
      <c r="AF142" s="43">
        <f t="shared" si="319"/>
        <v>0</v>
      </c>
      <c r="AG142" s="30"/>
      <c r="AH142" s="43"/>
      <c r="AI142" s="30">
        <f t="shared" si="320"/>
        <v>0</v>
      </c>
      <c r="AJ142" s="47">
        <f t="shared" si="321"/>
        <v>0</v>
      </c>
      <c r="AK142" s="30">
        <f t="shared" si="322"/>
        <v>11</v>
      </c>
      <c r="AL142" s="36">
        <f t="shared" si="323"/>
        <v>176.66</v>
      </c>
    </row>
    <row r="143" spans="1:38" ht="25.5" customHeight="1" x14ac:dyDescent="0.2">
      <c r="A143" s="92" t="s">
        <v>730</v>
      </c>
      <c r="B143" s="12" t="s">
        <v>257</v>
      </c>
      <c r="C143" s="11" t="s">
        <v>26</v>
      </c>
      <c r="D143" s="11" t="s">
        <v>258</v>
      </c>
      <c r="E143" s="13" t="s">
        <v>116</v>
      </c>
      <c r="F143" s="12">
        <v>4</v>
      </c>
      <c r="G143" s="14">
        <v>14.5</v>
      </c>
      <c r="H143" s="14">
        <v>17.75</v>
      </c>
      <c r="I143" s="14">
        <v>71</v>
      </c>
      <c r="J143" s="28">
        <v>5.0678087080656676E-5</v>
      </c>
      <c r="K143" s="30"/>
      <c r="L143" s="43">
        <f t="shared" si="304"/>
        <v>0</v>
      </c>
      <c r="M143" s="30">
        <f t="shared" si="305"/>
        <v>0</v>
      </c>
      <c r="N143" s="25">
        <f t="shared" si="306"/>
        <v>0</v>
      </c>
      <c r="O143" s="30">
        <f t="shared" si="307"/>
        <v>4</v>
      </c>
      <c r="P143" s="36">
        <f t="shared" si="308"/>
        <v>71</v>
      </c>
      <c r="Q143" s="30"/>
      <c r="R143" s="43">
        <f t="shared" si="309"/>
        <v>0</v>
      </c>
      <c r="S143" s="30">
        <f t="shared" si="310"/>
        <v>0</v>
      </c>
      <c r="T143" s="47">
        <f t="shared" si="311"/>
        <v>0</v>
      </c>
      <c r="U143" s="30">
        <f t="shared" si="312"/>
        <v>4</v>
      </c>
      <c r="V143" s="36">
        <f t="shared" si="313"/>
        <v>71</v>
      </c>
      <c r="W143" s="52"/>
      <c r="X143" s="43">
        <f t="shared" si="314"/>
        <v>0</v>
      </c>
      <c r="Y143" s="30"/>
      <c r="Z143" s="43"/>
      <c r="AA143" s="30">
        <f t="shared" si="315"/>
        <v>0</v>
      </c>
      <c r="AB143" s="47">
        <f t="shared" si="316"/>
        <v>0</v>
      </c>
      <c r="AC143" s="30">
        <f t="shared" si="317"/>
        <v>4</v>
      </c>
      <c r="AD143" s="36">
        <f t="shared" si="318"/>
        <v>71</v>
      </c>
      <c r="AE143" s="52"/>
      <c r="AF143" s="43">
        <f t="shared" si="319"/>
        <v>0</v>
      </c>
      <c r="AG143" s="30"/>
      <c r="AH143" s="43"/>
      <c r="AI143" s="30">
        <f t="shared" si="320"/>
        <v>0</v>
      </c>
      <c r="AJ143" s="47">
        <f t="shared" si="321"/>
        <v>0</v>
      </c>
      <c r="AK143" s="30">
        <f t="shared" si="322"/>
        <v>4</v>
      </c>
      <c r="AL143" s="36">
        <f t="shared" si="323"/>
        <v>71</v>
      </c>
    </row>
    <row r="144" spans="1:38" ht="25.5" customHeight="1" x14ac:dyDescent="0.2">
      <c r="A144" s="92" t="s">
        <v>731</v>
      </c>
      <c r="B144" s="12" t="s">
        <v>259</v>
      </c>
      <c r="C144" s="11" t="s">
        <v>26</v>
      </c>
      <c r="D144" s="11" t="s">
        <v>260</v>
      </c>
      <c r="E144" s="13" t="s">
        <v>116</v>
      </c>
      <c r="F144" s="12">
        <v>69</v>
      </c>
      <c r="G144" s="14">
        <v>23.35</v>
      </c>
      <c r="H144" s="14">
        <v>28.59</v>
      </c>
      <c r="I144" s="14">
        <v>1972.71</v>
      </c>
      <c r="J144" s="28">
        <v>1.4080728051391862E-3</v>
      </c>
      <c r="K144" s="30"/>
      <c r="L144" s="43">
        <f t="shared" si="304"/>
        <v>0</v>
      </c>
      <c r="M144" s="30">
        <f t="shared" si="305"/>
        <v>0</v>
      </c>
      <c r="N144" s="25">
        <f t="shared" si="306"/>
        <v>0</v>
      </c>
      <c r="O144" s="30">
        <f t="shared" si="307"/>
        <v>69</v>
      </c>
      <c r="P144" s="36">
        <f t="shared" si="308"/>
        <v>1972.71</v>
      </c>
      <c r="Q144" s="30"/>
      <c r="R144" s="43">
        <f t="shared" si="309"/>
        <v>0</v>
      </c>
      <c r="S144" s="30">
        <f t="shared" si="310"/>
        <v>0</v>
      </c>
      <c r="T144" s="47">
        <f t="shared" si="311"/>
        <v>0</v>
      </c>
      <c r="U144" s="30">
        <f t="shared" si="312"/>
        <v>69</v>
      </c>
      <c r="V144" s="36">
        <f t="shared" si="313"/>
        <v>1972.71</v>
      </c>
      <c r="W144" s="52"/>
      <c r="X144" s="43">
        <f t="shared" si="314"/>
        <v>0</v>
      </c>
      <c r="Y144" s="30"/>
      <c r="Z144" s="43"/>
      <c r="AA144" s="30">
        <f t="shared" si="315"/>
        <v>0</v>
      </c>
      <c r="AB144" s="47">
        <f t="shared" si="316"/>
        <v>0</v>
      </c>
      <c r="AC144" s="30">
        <f t="shared" si="317"/>
        <v>69</v>
      </c>
      <c r="AD144" s="36">
        <f t="shared" si="318"/>
        <v>1972.71</v>
      </c>
      <c r="AE144" s="52"/>
      <c r="AF144" s="43">
        <f t="shared" si="319"/>
        <v>0</v>
      </c>
      <c r="AG144" s="30"/>
      <c r="AH144" s="43"/>
      <c r="AI144" s="30">
        <f t="shared" si="320"/>
        <v>0</v>
      </c>
      <c r="AJ144" s="47">
        <f t="shared" si="321"/>
        <v>0</v>
      </c>
      <c r="AK144" s="30">
        <f t="shared" si="322"/>
        <v>69</v>
      </c>
      <c r="AL144" s="36">
        <f t="shared" si="323"/>
        <v>1972.71</v>
      </c>
    </row>
    <row r="145" spans="1:38" ht="39" customHeight="1" x14ac:dyDescent="0.2">
      <c r="A145" s="92" t="s">
        <v>732</v>
      </c>
      <c r="B145" s="12" t="s">
        <v>261</v>
      </c>
      <c r="C145" s="11" t="s">
        <v>26</v>
      </c>
      <c r="D145" s="11" t="s">
        <v>262</v>
      </c>
      <c r="E145" s="13" t="s">
        <v>31</v>
      </c>
      <c r="F145" s="12">
        <v>14</v>
      </c>
      <c r="G145" s="14">
        <v>4.68</v>
      </c>
      <c r="H145" s="14">
        <v>5.73</v>
      </c>
      <c r="I145" s="14">
        <v>80.22</v>
      </c>
      <c r="J145" s="28">
        <v>5.7259100642398287E-5</v>
      </c>
      <c r="K145" s="30"/>
      <c r="L145" s="43">
        <f t="shared" si="304"/>
        <v>0</v>
      </c>
      <c r="M145" s="30">
        <f t="shared" si="305"/>
        <v>0</v>
      </c>
      <c r="N145" s="25">
        <f t="shared" si="306"/>
        <v>0</v>
      </c>
      <c r="O145" s="30">
        <f t="shared" si="307"/>
        <v>14</v>
      </c>
      <c r="P145" s="36">
        <f t="shared" si="308"/>
        <v>80.22</v>
      </c>
      <c r="Q145" s="30"/>
      <c r="R145" s="43">
        <f t="shared" si="309"/>
        <v>0</v>
      </c>
      <c r="S145" s="30">
        <f t="shared" si="310"/>
        <v>0</v>
      </c>
      <c r="T145" s="47">
        <f t="shared" si="311"/>
        <v>0</v>
      </c>
      <c r="U145" s="30">
        <f t="shared" si="312"/>
        <v>14</v>
      </c>
      <c r="V145" s="36">
        <f t="shared" si="313"/>
        <v>80.22</v>
      </c>
      <c r="W145" s="52"/>
      <c r="X145" s="43">
        <f t="shared" si="314"/>
        <v>0</v>
      </c>
      <c r="Y145" s="30"/>
      <c r="Z145" s="43"/>
      <c r="AA145" s="30">
        <f t="shared" si="315"/>
        <v>0</v>
      </c>
      <c r="AB145" s="47">
        <f t="shared" si="316"/>
        <v>0</v>
      </c>
      <c r="AC145" s="30">
        <f t="shared" si="317"/>
        <v>14</v>
      </c>
      <c r="AD145" s="36">
        <f t="shared" si="318"/>
        <v>80.22</v>
      </c>
      <c r="AE145" s="52"/>
      <c r="AF145" s="43">
        <f t="shared" si="319"/>
        <v>0</v>
      </c>
      <c r="AG145" s="30"/>
      <c r="AH145" s="43"/>
      <c r="AI145" s="30">
        <f t="shared" si="320"/>
        <v>0</v>
      </c>
      <c r="AJ145" s="47">
        <f t="shared" si="321"/>
        <v>0</v>
      </c>
      <c r="AK145" s="30">
        <f t="shared" si="322"/>
        <v>14</v>
      </c>
      <c r="AL145" s="36">
        <f t="shared" si="323"/>
        <v>80.22</v>
      </c>
    </row>
    <row r="146" spans="1:38" ht="14.25" customHeight="1" x14ac:dyDescent="0.2">
      <c r="A146" s="92" t="s">
        <v>733</v>
      </c>
      <c r="B146" s="12" t="s">
        <v>263</v>
      </c>
      <c r="C146" s="11" t="s">
        <v>26</v>
      </c>
      <c r="D146" s="11" t="s">
        <v>264</v>
      </c>
      <c r="E146" s="13" t="s">
        <v>31</v>
      </c>
      <c r="F146" s="12">
        <v>15</v>
      </c>
      <c r="G146" s="14">
        <v>3.46</v>
      </c>
      <c r="H146" s="14">
        <v>4.2300000000000004</v>
      </c>
      <c r="I146" s="14">
        <v>63.45</v>
      </c>
      <c r="J146" s="28">
        <v>4.5289079229122055E-5</v>
      </c>
      <c r="K146" s="30"/>
      <c r="L146" s="43">
        <f t="shared" si="304"/>
        <v>0</v>
      </c>
      <c r="M146" s="30">
        <f t="shared" si="305"/>
        <v>0</v>
      </c>
      <c r="N146" s="25">
        <f t="shared" si="306"/>
        <v>0</v>
      </c>
      <c r="O146" s="30">
        <f t="shared" si="307"/>
        <v>15</v>
      </c>
      <c r="P146" s="36">
        <f t="shared" si="308"/>
        <v>63.45</v>
      </c>
      <c r="Q146" s="30"/>
      <c r="R146" s="43">
        <f t="shared" si="309"/>
        <v>0</v>
      </c>
      <c r="S146" s="30">
        <f t="shared" si="310"/>
        <v>0</v>
      </c>
      <c r="T146" s="47">
        <f t="shared" si="311"/>
        <v>0</v>
      </c>
      <c r="U146" s="30">
        <f t="shared" si="312"/>
        <v>15</v>
      </c>
      <c r="V146" s="36">
        <f t="shared" si="313"/>
        <v>63.45</v>
      </c>
      <c r="W146" s="52"/>
      <c r="X146" s="43">
        <f t="shared" si="314"/>
        <v>0</v>
      </c>
      <c r="Y146" s="30"/>
      <c r="Z146" s="43"/>
      <c r="AA146" s="30">
        <f t="shared" si="315"/>
        <v>0</v>
      </c>
      <c r="AB146" s="47">
        <f t="shared" si="316"/>
        <v>0</v>
      </c>
      <c r="AC146" s="30">
        <f t="shared" si="317"/>
        <v>15</v>
      </c>
      <c r="AD146" s="36">
        <f t="shared" si="318"/>
        <v>63.45</v>
      </c>
      <c r="AE146" s="52"/>
      <c r="AF146" s="43">
        <f t="shared" si="319"/>
        <v>0</v>
      </c>
      <c r="AG146" s="30"/>
      <c r="AH146" s="43"/>
      <c r="AI146" s="30">
        <f t="shared" si="320"/>
        <v>0</v>
      </c>
      <c r="AJ146" s="47">
        <f t="shared" si="321"/>
        <v>0</v>
      </c>
      <c r="AK146" s="30">
        <f t="shared" si="322"/>
        <v>15</v>
      </c>
      <c r="AL146" s="36">
        <f t="shared" si="323"/>
        <v>63.45</v>
      </c>
    </row>
    <row r="147" spans="1:38" ht="14.25" customHeight="1" x14ac:dyDescent="0.2">
      <c r="A147" s="92" t="s">
        <v>734</v>
      </c>
      <c r="B147" s="12" t="s">
        <v>265</v>
      </c>
      <c r="C147" s="11" t="s">
        <v>26</v>
      </c>
      <c r="D147" s="11" t="s">
        <v>266</v>
      </c>
      <c r="E147" s="13" t="s">
        <v>31</v>
      </c>
      <c r="F147" s="12">
        <v>42</v>
      </c>
      <c r="G147" s="14">
        <v>5.57</v>
      </c>
      <c r="H147" s="14">
        <v>6.82</v>
      </c>
      <c r="I147" s="14">
        <v>286.44</v>
      </c>
      <c r="J147" s="28">
        <v>2.0445396145610278E-4</v>
      </c>
      <c r="K147" s="30"/>
      <c r="L147" s="43">
        <f t="shared" si="304"/>
        <v>0</v>
      </c>
      <c r="M147" s="30">
        <f t="shared" si="305"/>
        <v>0</v>
      </c>
      <c r="N147" s="25">
        <f t="shared" si="306"/>
        <v>0</v>
      </c>
      <c r="O147" s="30">
        <f t="shared" si="307"/>
        <v>42</v>
      </c>
      <c r="P147" s="36">
        <f t="shared" si="308"/>
        <v>286.44</v>
      </c>
      <c r="Q147" s="30"/>
      <c r="R147" s="43">
        <f t="shared" si="309"/>
        <v>0</v>
      </c>
      <c r="S147" s="30">
        <f t="shared" si="310"/>
        <v>0</v>
      </c>
      <c r="T147" s="47">
        <f t="shared" si="311"/>
        <v>0</v>
      </c>
      <c r="U147" s="30">
        <f t="shared" si="312"/>
        <v>42</v>
      </c>
      <c r="V147" s="36">
        <f t="shared" si="313"/>
        <v>286.44</v>
      </c>
      <c r="W147" s="52"/>
      <c r="X147" s="43">
        <f t="shared" si="314"/>
        <v>0</v>
      </c>
      <c r="Y147" s="30"/>
      <c r="Z147" s="43"/>
      <c r="AA147" s="30">
        <f t="shared" si="315"/>
        <v>0</v>
      </c>
      <c r="AB147" s="47">
        <f t="shared" si="316"/>
        <v>0</v>
      </c>
      <c r="AC147" s="30">
        <f t="shared" si="317"/>
        <v>42</v>
      </c>
      <c r="AD147" s="36">
        <f t="shared" si="318"/>
        <v>286.44</v>
      </c>
      <c r="AE147" s="52"/>
      <c r="AF147" s="43">
        <f t="shared" si="319"/>
        <v>0</v>
      </c>
      <c r="AG147" s="30"/>
      <c r="AH147" s="43"/>
      <c r="AI147" s="30">
        <f t="shared" si="320"/>
        <v>0</v>
      </c>
      <c r="AJ147" s="47">
        <f t="shared" si="321"/>
        <v>0</v>
      </c>
      <c r="AK147" s="30">
        <f t="shared" si="322"/>
        <v>42</v>
      </c>
      <c r="AL147" s="36">
        <f t="shared" si="323"/>
        <v>286.44</v>
      </c>
    </row>
    <row r="148" spans="1:38" ht="14.25" customHeight="1" x14ac:dyDescent="0.2">
      <c r="A148" s="92" t="s">
        <v>735</v>
      </c>
      <c r="B148" s="12" t="s">
        <v>267</v>
      </c>
      <c r="C148" s="11" t="s">
        <v>26</v>
      </c>
      <c r="D148" s="11" t="s">
        <v>268</v>
      </c>
      <c r="E148" s="13" t="s">
        <v>31</v>
      </c>
      <c r="F148" s="12">
        <v>8</v>
      </c>
      <c r="G148" s="14">
        <v>9.2799999999999994</v>
      </c>
      <c r="H148" s="14">
        <v>11.36</v>
      </c>
      <c r="I148" s="14">
        <v>90.88</v>
      </c>
      <c r="J148" s="28">
        <v>6.4867951463240539E-5</v>
      </c>
      <c r="K148" s="30"/>
      <c r="L148" s="43">
        <f t="shared" si="304"/>
        <v>0</v>
      </c>
      <c r="M148" s="30">
        <f t="shared" si="305"/>
        <v>0</v>
      </c>
      <c r="N148" s="25">
        <f t="shared" si="306"/>
        <v>0</v>
      </c>
      <c r="O148" s="30">
        <f t="shared" si="307"/>
        <v>8</v>
      </c>
      <c r="P148" s="36">
        <f t="shared" si="308"/>
        <v>90.88</v>
      </c>
      <c r="Q148" s="30"/>
      <c r="R148" s="43">
        <f t="shared" si="309"/>
        <v>0</v>
      </c>
      <c r="S148" s="30">
        <f t="shared" si="310"/>
        <v>0</v>
      </c>
      <c r="T148" s="47">
        <f t="shared" si="311"/>
        <v>0</v>
      </c>
      <c r="U148" s="30">
        <f t="shared" si="312"/>
        <v>8</v>
      </c>
      <c r="V148" s="36">
        <f t="shared" si="313"/>
        <v>90.88</v>
      </c>
      <c r="W148" s="52"/>
      <c r="X148" s="43">
        <f t="shared" si="314"/>
        <v>0</v>
      </c>
      <c r="Y148" s="30"/>
      <c r="Z148" s="43"/>
      <c r="AA148" s="30">
        <f t="shared" si="315"/>
        <v>0</v>
      </c>
      <c r="AB148" s="47">
        <f t="shared" si="316"/>
        <v>0</v>
      </c>
      <c r="AC148" s="30">
        <f t="shared" si="317"/>
        <v>8</v>
      </c>
      <c r="AD148" s="36">
        <f t="shared" si="318"/>
        <v>90.88</v>
      </c>
      <c r="AE148" s="52"/>
      <c r="AF148" s="43">
        <f t="shared" si="319"/>
        <v>0</v>
      </c>
      <c r="AG148" s="30"/>
      <c r="AH148" s="43"/>
      <c r="AI148" s="30">
        <f t="shared" si="320"/>
        <v>0</v>
      </c>
      <c r="AJ148" s="47">
        <f t="shared" si="321"/>
        <v>0</v>
      </c>
      <c r="AK148" s="30">
        <f t="shared" si="322"/>
        <v>8</v>
      </c>
      <c r="AL148" s="36">
        <f t="shared" si="323"/>
        <v>90.88</v>
      </c>
    </row>
    <row r="149" spans="1:38" ht="14.25" customHeight="1" x14ac:dyDescent="0.2">
      <c r="A149" s="92" t="s">
        <v>736</v>
      </c>
      <c r="B149" s="12" t="s">
        <v>269</v>
      </c>
      <c r="C149" s="11" t="s">
        <v>26</v>
      </c>
      <c r="D149" s="11" t="s">
        <v>270</v>
      </c>
      <c r="E149" s="13" t="s">
        <v>31</v>
      </c>
      <c r="F149" s="12">
        <v>2</v>
      </c>
      <c r="G149" s="14">
        <v>30.87</v>
      </c>
      <c r="H149" s="14">
        <v>37.799999999999997</v>
      </c>
      <c r="I149" s="14">
        <v>75.599999999999994</v>
      </c>
      <c r="J149" s="28">
        <v>5.3961456102783729E-5</v>
      </c>
      <c r="K149" s="30"/>
      <c r="L149" s="43">
        <f t="shared" si="304"/>
        <v>0</v>
      </c>
      <c r="M149" s="30">
        <f t="shared" si="305"/>
        <v>0</v>
      </c>
      <c r="N149" s="25">
        <f t="shared" si="306"/>
        <v>0</v>
      </c>
      <c r="O149" s="30">
        <f t="shared" si="307"/>
        <v>2</v>
      </c>
      <c r="P149" s="36">
        <f t="shared" si="308"/>
        <v>75.599999999999994</v>
      </c>
      <c r="Q149" s="30"/>
      <c r="R149" s="43">
        <f t="shared" si="309"/>
        <v>0</v>
      </c>
      <c r="S149" s="30">
        <f t="shared" si="310"/>
        <v>0</v>
      </c>
      <c r="T149" s="47">
        <f t="shared" si="311"/>
        <v>0</v>
      </c>
      <c r="U149" s="30">
        <f t="shared" si="312"/>
        <v>2</v>
      </c>
      <c r="V149" s="36">
        <f t="shared" si="313"/>
        <v>75.599999999999994</v>
      </c>
      <c r="W149" s="52"/>
      <c r="X149" s="43">
        <f t="shared" si="314"/>
        <v>0</v>
      </c>
      <c r="Y149" s="30"/>
      <c r="Z149" s="43"/>
      <c r="AA149" s="30">
        <f t="shared" si="315"/>
        <v>0</v>
      </c>
      <c r="AB149" s="47">
        <f t="shared" si="316"/>
        <v>0</v>
      </c>
      <c r="AC149" s="30">
        <f t="shared" si="317"/>
        <v>2</v>
      </c>
      <c r="AD149" s="36">
        <f t="shared" si="318"/>
        <v>75.599999999999994</v>
      </c>
      <c r="AE149" s="52"/>
      <c r="AF149" s="43">
        <f t="shared" si="319"/>
        <v>0</v>
      </c>
      <c r="AG149" s="30"/>
      <c r="AH149" s="43"/>
      <c r="AI149" s="30">
        <f t="shared" si="320"/>
        <v>0</v>
      </c>
      <c r="AJ149" s="47">
        <f t="shared" si="321"/>
        <v>0</v>
      </c>
      <c r="AK149" s="30">
        <f t="shared" si="322"/>
        <v>2</v>
      </c>
      <c r="AL149" s="36">
        <f t="shared" si="323"/>
        <v>75.599999999999994</v>
      </c>
    </row>
    <row r="150" spans="1:38" ht="39" customHeight="1" x14ac:dyDescent="0.2">
      <c r="A150" s="92" t="s">
        <v>737</v>
      </c>
      <c r="B150" s="12" t="s">
        <v>271</v>
      </c>
      <c r="C150" s="11" t="s">
        <v>26</v>
      </c>
      <c r="D150" s="11" t="s">
        <v>272</v>
      </c>
      <c r="E150" s="13" t="s">
        <v>31</v>
      </c>
      <c r="F150" s="12">
        <v>2</v>
      </c>
      <c r="G150" s="14">
        <v>10.039999999999999</v>
      </c>
      <c r="H150" s="14">
        <v>12.29</v>
      </c>
      <c r="I150" s="14">
        <v>24.58</v>
      </c>
      <c r="J150" s="28">
        <v>1.7544610992148467E-5</v>
      </c>
      <c r="K150" s="30"/>
      <c r="L150" s="43">
        <f t="shared" si="304"/>
        <v>0</v>
      </c>
      <c r="M150" s="30">
        <f t="shared" si="305"/>
        <v>0</v>
      </c>
      <c r="N150" s="25">
        <f t="shared" si="306"/>
        <v>0</v>
      </c>
      <c r="O150" s="30">
        <f t="shared" si="307"/>
        <v>2</v>
      </c>
      <c r="P150" s="36">
        <f t="shared" si="308"/>
        <v>24.58</v>
      </c>
      <c r="Q150" s="30"/>
      <c r="R150" s="43">
        <f t="shared" si="309"/>
        <v>0</v>
      </c>
      <c r="S150" s="30">
        <f t="shared" si="310"/>
        <v>0</v>
      </c>
      <c r="T150" s="47">
        <f t="shared" si="311"/>
        <v>0</v>
      </c>
      <c r="U150" s="30">
        <f t="shared" si="312"/>
        <v>2</v>
      </c>
      <c r="V150" s="36">
        <f t="shared" si="313"/>
        <v>24.58</v>
      </c>
      <c r="W150" s="52"/>
      <c r="X150" s="43">
        <f t="shared" si="314"/>
        <v>0</v>
      </c>
      <c r="Y150" s="30"/>
      <c r="Z150" s="43"/>
      <c r="AA150" s="30">
        <f t="shared" si="315"/>
        <v>0</v>
      </c>
      <c r="AB150" s="47">
        <f t="shared" si="316"/>
        <v>0</v>
      </c>
      <c r="AC150" s="30">
        <f t="shared" si="317"/>
        <v>2</v>
      </c>
      <c r="AD150" s="36">
        <f t="shared" si="318"/>
        <v>24.58</v>
      </c>
      <c r="AE150" s="52"/>
      <c r="AF150" s="43">
        <f t="shared" si="319"/>
        <v>0</v>
      </c>
      <c r="AG150" s="30"/>
      <c r="AH150" s="43"/>
      <c r="AI150" s="30">
        <f t="shared" si="320"/>
        <v>0</v>
      </c>
      <c r="AJ150" s="47">
        <f t="shared" si="321"/>
        <v>0</v>
      </c>
      <c r="AK150" s="30">
        <f t="shared" si="322"/>
        <v>2</v>
      </c>
      <c r="AL150" s="36">
        <f t="shared" si="323"/>
        <v>24.58</v>
      </c>
    </row>
    <row r="151" spans="1:38" ht="14.25" customHeight="1" x14ac:dyDescent="0.2">
      <c r="A151" s="92" t="s">
        <v>738</v>
      </c>
      <c r="B151" s="12" t="s">
        <v>273</v>
      </c>
      <c r="C151" s="11" t="s">
        <v>26</v>
      </c>
      <c r="D151" s="11" t="s">
        <v>274</v>
      </c>
      <c r="E151" s="13" t="s">
        <v>31</v>
      </c>
      <c r="F151" s="12">
        <v>1</v>
      </c>
      <c r="G151" s="14">
        <v>9.9600000000000009</v>
      </c>
      <c r="H151" s="14">
        <v>12.19</v>
      </c>
      <c r="I151" s="14">
        <v>12.19</v>
      </c>
      <c r="J151" s="28">
        <v>8.7009279086366884E-6</v>
      </c>
      <c r="K151" s="30"/>
      <c r="L151" s="43">
        <f t="shared" si="304"/>
        <v>0</v>
      </c>
      <c r="M151" s="30">
        <f t="shared" si="305"/>
        <v>0</v>
      </c>
      <c r="N151" s="25">
        <f t="shared" si="306"/>
        <v>0</v>
      </c>
      <c r="O151" s="30">
        <f t="shared" si="307"/>
        <v>1</v>
      </c>
      <c r="P151" s="36">
        <f t="shared" si="308"/>
        <v>12.19</v>
      </c>
      <c r="Q151" s="30"/>
      <c r="R151" s="43">
        <f t="shared" si="309"/>
        <v>0</v>
      </c>
      <c r="S151" s="30">
        <f t="shared" si="310"/>
        <v>0</v>
      </c>
      <c r="T151" s="47">
        <f t="shared" si="311"/>
        <v>0</v>
      </c>
      <c r="U151" s="30">
        <f t="shared" si="312"/>
        <v>1</v>
      </c>
      <c r="V151" s="36">
        <f t="shared" si="313"/>
        <v>12.19</v>
      </c>
      <c r="W151" s="52"/>
      <c r="X151" s="43">
        <f t="shared" si="314"/>
        <v>0</v>
      </c>
      <c r="Y151" s="30"/>
      <c r="Z151" s="43"/>
      <c r="AA151" s="30">
        <f t="shared" si="315"/>
        <v>0</v>
      </c>
      <c r="AB151" s="47">
        <f t="shared" si="316"/>
        <v>0</v>
      </c>
      <c r="AC151" s="30">
        <f t="shared" si="317"/>
        <v>1</v>
      </c>
      <c r="AD151" s="36">
        <f t="shared" si="318"/>
        <v>12.19</v>
      </c>
      <c r="AE151" s="52"/>
      <c r="AF151" s="43">
        <f t="shared" si="319"/>
        <v>0</v>
      </c>
      <c r="AG151" s="30"/>
      <c r="AH151" s="43"/>
      <c r="AI151" s="30">
        <f t="shared" si="320"/>
        <v>0</v>
      </c>
      <c r="AJ151" s="47">
        <f t="shared" si="321"/>
        <v>0</v>
      </c>
      <c r="AK151" s="30">
        <f t="shared" si="322"/>
        <v>1</v>
      </c>
      <c r="AL151" s="36">
        <f t="shared" si="323"/>
        <v>12.19</v>
      </c>
    </row>
    <row r="152" spans="1:38" ht="14.25" customHeight="1" x14ac:dyDescent="0.2">
      <c r="A152" s="92" t="s">
        <v>739</v>
      </c>
      <c r="B152" s="12" t="s">
        <v>275</v>
      </c>
      <c r="C152" s="11" t="s">
        <v>26</v>
      </c>
      <c r="D152" s="11" t="s">
        <v>276</v>
      </c>
      <c r="E152" s="13" t="s">
        <v>31</v>
      </c>
      <c r="F152" s="12">
        <v>2</v>
      </c>
      <c r="G152" s="14">
        <v>21.88</v>
      </c>
      <c r="H152" s="14">
        <v>26.79</v>
      </c>
      <c r="I152" s="14">
        <v>53.58</v>
      </c>
      <c r="J152" s="28">
        <v>3.8244111349036405E-5</v>
      </c>
      <c r="K152" s="30"/>
      <c r="L152" s="43">
        <f t="shared" si="304"/>
        <v>0</v>
      </c>
      <c r="M152" s="30">
        <f t="shared" si="305"/>
        <v>0</v>
      </c>
      <c r="N152" s="25">
        <f t="shared" si="306"/>
        <v>0</v>
      </c>
      <c r="O152" s="30">
        <f t="shared" si="307"/>
        <v>2</v>
      </c>
      <c r="P152" s="36">
        <f t="shared" si="308"/>
        <v>53.58</v>
      </c>
      <c r="Q152" s="30"/>
      <c r="R152" s="43">
        <f t="shared" si="309"/>
        <v>0</v>
      </c>
      <c r="S152" s="30">
        <f t="shared" si="310"/>
        <v>0</v>
      </c>
      <c r="T152" s="47">
        <f t="shared" si="311"/>
        <v>0</v>
      </c>
      <c r="U152" s="30">
        <f t="shared" si="312"/>
        <v>2</v>
      </c>
      <c r="V152" s="36">
        <f t="shared" si="313"/>
        <v>53.58</v>
      </c>
      <c r="W152" s="52"/>
      <c r="X152" s="43">
        <f t="shared" si="314"/>
        <v>0</v>
      </c>
      <c r="Y152" s="30"/>
      <c r="Z152" s="43"/>
      <c r="AA152" s="30">
        <f t="shared" si="315"/>
        <v>0</v>
      </c>
      <c r="AB152" s="47">
        <f t="shared" si="316"/>
        <v>0</v>
      </c>
      <c r="AC152" s="30">
        <f t="shared" si="317"/>
        <v>2</v>
      </c>
      <c r="AD152" s="36">
        <f t="shared" si="318"/>
        <v>53.58</v>
      </c>
      <c r="AE152" s="52"/>
      <c r="AF152" s="43">
        <f t="shared" si="319"/>
        <v>0</v>
      </c>
      <c r="AG152" s="30"/>
      <c r="AH152" s="43"/>
      <c r="AI152" s="30">
        <f t="shared" si="320"/>
        <v>0</v>
      </c>
      <c r="AJ152" s="47">
        <f t="shared" si="321"/>
        <v>0</v>
      </c>
      <c r="AK152" s="30">
        <f t="shared" si="322"/>
        <v>2</v>
      </c>
      <c r="AL152" s="36">
        <f t="shared" si="323"/>
        <v>53.58</v>
      </c>
    </row>
    <row r="153" spans="1:38" ht="14.25" customHeight="1" x14ac:dyDescent="0.2">
      <c r="A153" s="92" t="s">
        <v>740</v>
      </c>
      <c r="B153" s="12" t="s">
        <v>277</v>
      </c>
      <c r="C153" s="11" t="s">
        <v>26</v>
      </c>
      <c r="D153" s="11" t="s">
        <v>278</v>
      </c>
      <c r="E153" s="13" t="s">
        <v>31</v>
      </c>
      <c r="F153" s="12">
        <v>5</v>
      </c>
      <c r="G153" s="14">
        <v>14.28</v>
      </c>
      <c r="H153" s="14">
        <v>17.48</v>
      </c>
      <c r="I153" s="14">
        <v>87.4</v>
      </c>
      <c r="J153" s="28">
        <v>6.238401142041399E-5</v>
      </c>
      <c r="K153" s="30"/>
      <c r="L153" s="43">
        <f t="shared" si="304"/>
        <v>0</v>
      </c>
      <c r="M153" s="30">
        <f t="shared" si="305"/>
        <v>0</v>
      </c>
      <c r="N153" s="25">
        <f t="shared" si="306"/>
        <v>0</v>
      </c>
      <c r="O153" s="30">
        <f t="shared" si="307"/>
        <v>5</v>
      </c>
      <c r="P153" s="36">
        <f t="shared" si="308"/>
        <v>87.4</v>
      </c>
      <c r="Q153" s="30"/>
      <c r="R153" s="43">
        <f t="shared" si="309"/>
        <v>0</v>
      </c>
      <c r="S153" s="30">
        <f t="shared" si="310"/>
        <v>0</v>
      </c>
      <c r="T153" s="47">
        <f t="shared" si="311"/>
        <v>0</v>
      </c>
      <c r="U153" s="30">
        <f t="shared" si="312"/>
        <v>5</v>
      </c>
      <c r="V153" s="36">
        <f t="shared" si="313"/>
        <v>87.4</v>
      </c>
      <c r="W153" s="52"/>
      <c r="X153" s="43">
        <f t="shared" si="314"/>
        <v>0</v>
      </c>
      <c r="Y153" s="30"/>
      <c r="Z153" s="43"/>
      <c r="AA153" s="30">
        <f t="shared" si="315"/>
        <v>0</v>
      </c>
      <c r="AB153" s="47">
        <f t="shared" si="316"/>
        <v>0</v>
      </c>
      <c r="AC153" s="30">
        <f t="shared" si="317"/>
        <v>5</v>
      </c>
      <c r="AD153" s="36">
        <f t="shared" si="318"/>
        <v>87.4</v>
      </c>
      <c r="AE153" s="52"/>
      <c r="AF153" s="43">
        <f t="shared" si="319"/>
        <v>0</v>
      </c>
      <c r="AG153" s="30"/>
      <c r="AH153" s="43"/>
      <c r="AI153" s="30">
        <f t="shared" si="320"/>
        <v>0</v>
      </c>
      <c r="AJ153" s="47">
        <f t="shared" si="321"/>
        <v>0</v>
      </c>
      <c r="AK153" s="30">
        <f t="shared" si="322"/>
        <v>5</v>
      </c>
      <c r="AL153" s="36">
        <f t="shared" si="323"/>
        <v>87.4</v>
      </c>
    </row>
    <row r="154" spans="1:38" ht="14.25" customHeight="1" x14ac:dyDescent="0.2">
      <c r="A154" s="92" t="s">
        <v>741</v>
      </c>
      <c r="B154" s="12" t="s">
        <v>279</v>
      </c>
      <c r="C154" s="11" t="s">
        <v>26</v>
      </c>
      <c r="D154" s="11" t="s">
        <v>280</v>
      </c>
      <c r="E154" s="13" t="s">
        <v>31</v>
      </c>
      <c r="F154" s="12">
        <v>2</v>
      </c>
      <c r="G154" s="14">
        <v>45.44</v>
      </c>
      <c r="H154" s="14">
        <v>55.65</v>
      </c>
      <c r="I154" s="14">
        <v>111.3</v>
      </c>
      <c r="J154" s="28">
        <v>7.944325481798715E-5</v>
      </c>
      <c r="K154" s="30"/>
      <c r="L154" s="43">
        <f t="shared" si="304"/>
        <v>0</v>
      </c>
      <c r="M154" s="30">
        <f t="shared" si="305"/>
        <v>0</v>
      </c>
      <c r="N154" s="25">
        <f t="shared" si="306"/>
        <v>0</v>
      </c>
      <c r="O154" s="30">
        <f t="shared" si="307"/>
        <v>2</v>
      </c>
      <c r="P154" s="36">
        <f t="shared" si="308"/>
        <v>111.3</v>
      </c>
      <c r="Q154" s="30"/>
      <c r="R154" s="43">
        <f t="shared" si="309"/>
        <v>0</v>
      </c>
      <c r="S154" s="30">
        <f t="shared" si="310"/>
        <v>0</v>
      </c>
      <c r="T154" s="47">
        <f t="shared" si="311"/>
        <v>0</v>
      </c>
      <c r="U154" s="30">
        <f t="shared" si="312"/>
        <v>2</v>
      </c>
      <c r="V154" s="36">
        <f t="shared" si="313"/>
        <v>111.3</v>
      </c>
      <c r="W154" s="52"/>
      <c r="X154" s="43">
        <f t="shared" si="314"/>
        <v>0</v>
      </c>
      <c r="Y154" s="30"/>
      <c r="Z154" s="43"/>
      <c r="AA154" s="30">
        <f t="shared" si="315"/>
        <v>0</v>
      </c>
      <c r="AB154" s="47">
        <f t="shared" si="316"/>
        <v>0</v>
      </c>
      <c r="AC154" s="30">
        <f t="shared" si="317"/>
        <v>2</v>
      </c>
      <c r="AD154" s="36">
        <f t="shared" si="318"/>
        <v>111.3</v>
      </c>
      <c r="AE154" s="52"/>
      <c r="AF154" s="43">
        <f t="shared" si="319"/>
        <v>0</v>
      </c>
      <c r="AG154" s="30"/>
      <c r="AH154" s="43"/>
      <c r="AI154" s="30">
        <f t="shared" si="320"/>
        <v>0</v>
      </c>
      <c r="AJ154" s="47">
        <f t="shared" si="321"/>
        <v>0</v>
      </c>
      <c r="AK154" s="30">
        <f t="shared" si="322"/>
        <v>2</v>
      </c>
      <c r="AL154" s="36">
        <f t="shared" si="323"/>
        <v>111.3</v>
      </c>
    </row>
    <row r="155" spans="1:38" ht="14.25" customHeight="1" x14ac:dyDescent="0.2">
      <c r="A155" s="92" t="s">
        <v>742</v>
      </c>
      <c r="B155" s="12" t="s">
        <v>281</v>
      </c>
      <c r="C155" s="11" t="s">
        <v>26</v>
      </c>
      <c r="D155" s="11" t="s">
        <v>282</v>
      </c>
      <c r="E155" s="13" t="s">
        <v>31</v>
      </c>
      <c r="F155" s="12">
        <v>6</v>
      </c>
      <c r="G155" s="14">
        <v>6.56</v>
      </c>
      <c r="H155" s="14">
        <v>8.0299999999999994</v>
      </c>
      <c r="I155" s="14">
        <v>48.18</v>
      </c>
      <c r="J155" s="28">
        <v>3.4389721627408991E-5</v>
      </c>
      <c r="K155" s="30"/>
      <c r="L155" s="43">
        <f t="shared" si="304"/>
        <v>0</v>
      </c>
      <c r="M155" s="30">
        <f t="shared" si="305"/>
        <v>0</v>
      </c>
      <c r="N155" s="25">
        <f t="shared" si="306"/>
        <v>0</v>
      </c>
      <c r="O155" s="30">
        <f t="shared" si="307"/>
        <v>6</v>
      </c>
      <c r="P155" s="36">
        <f t="shared" si="308"/>
        <v>48.179999999999993</v>
      </c>
      <c r="Q155" s="30"/>
      <c r="R155" s="43">
        <f t="shared" si="309"/>
        <v>0</v>
      </c>
      <c r="S155" s="30">
        <f t="shared" si="310"/>
        <v>0</v>
      </c>
      <c r="T155" s="47">
        <f t="shared" si="311"/>
        <v>0</v>
      </c>
      <c r="U155" s="30">
        <f t="shared" si="312"/>
        <v>6</v>
      </c>
      <c r="V155" s="36">
        <f t="shared" si="313"/>
        <v>48.179999999999993</v>
      </c>
      <c r="W155" s="52"/>
      <c r="X155" s="43">
        <f t="shared" si="314"/>
        <v>0</v>
      </c>
      <c r="Y155" s="30"/>
      <c r="Z155" s="43"/>
      <c r="AA155" s="30">
        <f t="shared" si="315"/>
        <v>0</v>
      </c>
      <c r="AB155" s="47">
        <f t="shared" si="316"/>
        <v>0</v>
      </c>
      <c r="AC155" s="30">
        <f t="shared" si="317"/>
        <v>6</v>
      </c>
      <c r="AD155" s="36">
        <f t="shared" si="318"/>
        <v>48.179999999999993</v>
      </c>
      <c r="AE155" s="52"/>
      <c r="AF155" s="43">
        <f t="shared" si="319"/>
        <v>0</v>
      </c>
      <c r="AG155" s="30"/>
      <c r="AH155" s="43"/>
      <c r="AI155" s="30">
        <f t="shared" si="320"/>
        <v>0</v>
      </c>
      <c r="AJ155" s="47">
        <f t="shared" si="321"/>
        <v>0</v>
      </c>
      <c r="AK155" s="30">
        <f t="shared" si="322"/>
        <v>6</v>
      </c>
      <c r="AL155" s="36">
        <f t="shared" si="323"/>
        <v>48.179999999999993</v>
      </c>
    </row>
    <row r="156" spans="1:38" ht="25.5" customHeight="1" x14ac:dyDescent="0.2">
      <c r="A156" s="92" t="s">
        <v>743</v>
      </c>
      <c r="B156" s="12" t="s">
        <v>283</v>
      </c>
      <c r="C156" s="11" t="s">
        <v>26</v>
      </c>
      <c r="D156" s="11" t="s">
        <v>284</v>
      </c>
      <c r="E156" s="13" t="s">
        <v>31</v>
      </c>
      <c r="F156" s="12">
        <v>4</v>
      </c>
      <c r="G156" s="14">
        <v>4.92</v>
      </c>
      <c r="H156" s="14">
        <v>6.02</v>
      </c>
      <c r="I156" s="14">
        <v>24.08</v>
      </c>
      <c r="J156" s="28">
        <v>1.7187723054960743E-5</v>
      </c>
      <c r="K156" s="30"/>
      <c r="L156" s="43">
        <f t="shared" si="304"/>
        <v>0</v>
      </c>
      <c r="M156" s="30">
        <f t="shared" si="305"/>
        <v>0</v>
      </c>
      <c r="N156" s="25">
        <f t="shared" si="306"/>
        <v>0</v>
      </c>
      <c r="O156" s="30">
        <f t="shared" si="307"/>
        <v>4</v>
      </c>
      <c r="P156" s="36">
        <f t="shared" si="308"/>
        <v>24.08</v>
      </c>
      <c r="Q156" s="30"/>
      <c r="R156" s="43">
        <f t="shared" si="309"/>
        <v>0</v>
      </c>
      <c r="S156" s="30">
        <f t="shared" si="310"/>
        <v>0</v>
      </c>
      <c r="T156" s="47">
        <f t="shared" si="311"/>
        <v>0</v>
      </c>
      <c r="U156" s="30">
        <f t="shared" si="312"/>
        <v>4</v>
      </c>
      <c r="V156" s="36">
        <f t="shared" si="313"/>
        <v>24.08</v>
      </c>
      <c r="W156" s="52"/>
      <c r="X156" s="43">
        <f t="shared" si="314"/>
        <v>0</v>
      </c>
      <c r="Y156" s="30"/>
      <c r="Z156" s="43"/>
      <c r="AA156" s="30">
        <f t="shared" si="315"/>
        <v>0</v>
      </c>
      <c r="AB156" s="47">
        <f t="shared" si="316"/>
        <v>0</v>
      </c>
      <c r="AC156" s="30">
        <f t="shared" si="317"/>
        <v>4</v>
      </c>
      <c r="AD156" s="36">
        <f t="shared" si="318"/>
        <v>24.08</v>
      </c>
      <c r="AE156" s="52"/>
      <c r="AF156" s="43">
        <f t="shared" si="319"/>
        <v>0</v>
      </c>
      <c r="AG156" s="30"/>
      <c r="AH156" s="43"/>
      <c r="AI156" s="30">
        <f t="shared" si="320"/>
        <v>0</v>
      </c>
      <c r="AJ156" s="47">
        <f t="shared" si="321"/>
        <v>0</v>
      </c>
      <c r="AK156" s="30">
        <f t="shared" si="322"/>
        <v>4</v>
      </c>
      <c r="AL156" s="36">
        <f t="shared" si="323"/>
        <v>24.08</v>
      </c>
    </row>
    <row r="157" spans="1:38" ht="25.5" customHeight="1" x14ac:dyDescent="0.2">
      <c r="A157" s="92" t="s">
        <v>744</v>
      </c>
      <c r="B157" s="12" t="s">
        <v>285</v>
      </c>
      <c r="C157" s="11" t="s">
        <v>26</v>
      </c>
      <c r="D157" s="11" t="s">
        <v>286</v>
      </c>
      <c r="E157" s="13" t="s">
        <v>31</v>
      </c>
      <c r="F157" s="12">
        <v>1</v>
      </c>
      <c r="G157" s="14">
        <v>13.69</v>
      </c>
      <c r="H157" s="14">
        <v>16.760000000000002</v>
      </c>
      <c r="I157" s="14">
        <v>16.760000000000002</v>
      </c>
      <c r="J157" s="28">
        <v>1.1962883654532478E-5</v>
      </c>
      <c r="K157" s="30"/>
      <c r="L157" s="43">
        <f t="shared" si="304"/>
        <v>0</v>
      </c>
      <c r="M157" s="30">
        <f t="shared" si="305"/>
        <v>0</v>
      </c>
      <c r="N157" s="25">
        <f t="shared" si="306"/>
        <v>0</v>
      </c>
      <c r="O157" s="30">
        <f t="shared" si="307"/>
        <v>1</v>
      </c>
      <c r="P157" s="36">
        <f t="shared" si="308"/>
        <v>16.760000000000002</v>
      </c>
      <c r="Q157" s="30"/>
      <c r="R157" s="43">
        <f t="shared" si="309"/>
        <v>0</v>
      </c>
      <c r="S157" s="30">
        <f t="shared" si="310"/>
        <v>0</v>
      </c>
      <c r="T157" s="47">
        <f t="shared" si="311"/>
        <v>0</v>
      </c>
      <c r="U157" s="30">
        <f t="shared" si="312"/>
        <v>1</v>
      </c>
      <c r="V157" s="36">
        <f t="shared" si="313"/>
        <v>16.760000000000002</v>
      </c>
      <c r="W157" s="52"/>
      <c r="X157" s="43">
        <f t="shared" si="314"/>
        <v>0</v>
      </c>
      <c r="Y157" s="30"/>
      <c r="Z157" s="43"/>
      <c r="AA157" s="30">
        <f t="shared" si="315"/>
        <v>0</v>
      </c>
      <c r="AB157" s="47">
        <f t="shared" si="316"/>
        <v>0</v>
      </c>
      <c r="AC157" s="30">
        <f t="shared" si="317"/>
        <v>1</v>
      </c>
      <c r="AD157" s="36">
        <f t="shared" si="318"/>
        <v>16.760000000000002</v>
      </c>
      <c r="AE157" s="52"/>
      <c r="AF157" s="43">
        <f t="shared" si="319"/>
        <v>0</v>
      </c>
      <c r="AG157" s="30"/>
      <c r="AH157" s="43"/>
      <c r="AI157" s="30">
        <f t="shared" si="320"/>
        <v>0</v>
      </c>
      <c r="AJ157" s="47">
        <f t="shared" si="321"/>
        <v>0</v>
      </c>
      <c r="AK157" s="30">
        <f t="shared" si="322"/>
        <v>1</v>
      </c>
      <c r="AL157" s="36">
        <f t="shared" si="323"/>
        <v>16.760000000000002</v>
      </c>
    </row>
    <row r="158" spans="1:38" ht="25.5" customHeight="1" x14ac:dyDescent="0.2">
      <c r="A158" s="92" t="s">
        <v>745</v>
      </c>
      <c r="B158" s="12" t="s">
        <v>287</v>
      </c>
      <c r="C158" s="11" t="s">
        <v>26</v>
      </c>
      <c r="D158" s="11" t="s">
        <v>288</v>
      </c>
      <c r="E158" s="13" t="s">
        <v>31</v>
      </c>
      <c r="F158" s="12">
        <v>8</v>
      </c>
      <c r="G158" s="14">
        <v>35.18</v>
      </c>
      <c r="H158" s="14">
        <v>43.08</v>
      </c>
      <c r="I158" s="14">
        <v>344.64</v>
      </c>
      <c r="J158" s="28">
        <v>2.4599571734475374E-4</v>
      </c>
      <c r="K158" s="30"/>
      <c r="L158" s="43">
        <f t="shared" si="304"/>
        <v>0</v>
      </c>
      <c r="M158" s="30">
        <f t="shared" si="305"/>
        <v>0</v>
      </c>
      <c r="N158" s="25">
        <f t="shared" si="306"/>
        <v>0</v>
      </c>
      <c r="O158" s="30">
        <f t="shared" si="307"/>
        <v>8</v>
      </c>
      <c r="P158" s="36">
        <f t="shared" si="308"/>
        <v>344.64</v>
      </c>
      <c r="Q158" s="30"/>
      <c r="R158" s="43">
        <f t="shared" si="309"/>
        <v>0</v>
      </c>
      <c r="S158" s="30">
        <f t="shared" si="310"/>
        <v>0</v>
      </c>
      <c r="T158" s="47">
        <f t="shared" si="311"/>
        <v>0</v>
      </c>
      <c r="U158" s="30">
        <f t="shared" si="312"/>
        <v>8</v>
      </c>
      <c r="V158" s="36">
        <f t="shared" si="313"/>
        <v>344.64</v>
      </c>
      <c r="W158" s="52"/>
      <c r="X158" s="43">
        <f t="shared" si="314"/>
        <v>0</v>
      </c>
      <c r="Y158" s="30"/>
      <c r="Z158" s="43"/>
      <c r="AA158" s="30">
        <f t="shared" si="315"/>
        <v>0</v>
      </c>
      <c r="AB158" s="47">
        <f t="shared" si="316"/>
        <v>0</v>
      </c>
      <c r="AC158" s="30">
        <f t="shared" si="317"/>
        <v>8</v>
      </c>
      <c r="AD158" s="36">
        <f t="shared" si="318"/>
        <v>344.64</v>
      </c>
      <c r="AE158" s="52"/>
      <c r="AF158" s="43">
        <f t="shared" si="319"/>
        <v>0</v>
      </c>
      <c r="AG158" s="30"/>
      <c r="AH158" s="43"/>
      <c r="AI158" s="30">
        <f t="shared" si="320"/>
        <v>0</v>
      </c>
      <c r="AJ158" s="47">
        <f t="shared" si="321"/>
        <v>0</v>
      </c>
      <c r="AK158" s="30">
        <f t="shared" si="322"/>
        <v>8</v>
      </c>
      <c r="AL158" s="36">
        <f t="shared" si="323"/>
        <v>344.64</v>
      </c>
    </row>
    <row r="159" spans="1:38" ht="25.5" customHeight="1" x14ac:dyDescent="0.2">
      <c r="A159" s="92" t="s">
        <v>746</v>
      </c>
      <c r="B159" s="12" t="s">
        <v>289</v>
      </c>
      <c r="C159" s="11" t="s">
        <v>26</v>
      </c>
      <c r="D159" s="11" t="s">
        <v>290</v>
      </c>
      <c r="E159" s="13" t="s">
        <v>31</v>
      </c>
      <c r="F159" s="12">
        <v>4</v>
      </c>
      <c r="G159" s="14">
        <v>50.42</v>
      </c>
      <c r="H159" s="14">
        <v>61.74</v>
      </c>
      <c r="I159" s="14">
        <v>246.96</v>
      </c>
      <c r="J159" s="28">
        <v>1.7627408993576017E-4</v>
      </c>
      <c r="K159" s="30"/>
      <c r="L159" s="43">
        <f t="shared" si="304"/>
        <v>0</v>
      </c>
      <c r="M159" s="30">
        <f t="shared" si="305"/>
        <v>0</v>
      </c>
      <c r="N159" s="25">
        <f t="shared" si="306"/>
        <v>0</v>
      </c>
      <c r="O159" s="30">
        <f t="shared" si="307"/>
        <v>4</v>
      </c>
      <c r="P159" s="36">
        <f t="shared" si="308"/>
        <v>246.96</v>
      </c>
      <c r="Q159" s="30"/>
      <c r="R159" s="43">
        <f t="shared" si="309"/>
        <v>0</v>
      </c>
      <c r="S159" s="30">
        <f t="shared" si="310"/>
        <v>0</v>
      </c>
      <c r="T159" s="47">
        <f t="shared" si="311"/>
        <v>0</v>
      </c>
      <c r="U159" s="30">
        <f t="shared" si="312"/>
        <v>4</v>
      </c>
      <c r="V159" s="36">
        <f t="shared" si="313"/>
        <v>246.96</v>
      </c>
      <c r="W159" s="52"/>
      <c r="X159" s="43">
        <f t="shared" si="314"/>
        <v>0</v>
      </c>
      <c r="Y159" s="30"/>
      <c r="Z159" s="43"/>
      <c r="AA159" s="30">
        <f t="shared" si="315"/>
        <v>0</v>
      </c>
      <c r="AB159" s="47">
        <f t="shared" si="316"/>
        <v>0</v>
      </c>
      <c r="AC159" s="30">
        <f t="shared" si="317"/>
        <v>4</v>
      </c>
      <c r="AD159" s="36">
        <f t="shared" si="318"/>
        <v>246.96</v>
      </c>
      <c r="AE159" s="52"/>
      <c r="AF159" s="43">
        <f t="shared" si="319"/>
        <v>0</v>
      </c>
      <c r="AG159" s="30"/>
      <c r="AH159" s="43"/>
      <c r="AI159" s="30">
        <f t="shared" si="320"/>
        <v>0</v>
      </c>
      <c r="AJ159" s="47">
        <f t="shared" si="321"/>
        <v>0</v>
      </c>
      <c r="AK159" s="30">
        <f t="shared" si="322"/>
        <v>4</v>
      </c>
      <c r="AL159" s="36">
        <f t="shared" si="323"/>
        <v>246.96</v>
      </c>
    </row>
    <row r="160" spans="1:38" ht="25.5" customHeight="1" x14ac:dyDescent="0.2">
      <c r="A160" s="92" t="s">
        <v>747</v>
      </c>
      <c r="B160" s="12" t="s">
        <v>291</v>
      </c>
      <c r="C160" s="11" t="s">
        <v>26</v>
      </c>
      <c r="D160" s="11" t="s">
        <v>292</v>
      </c>
      <c r="E160" s="13" t="s">
        <v>31</v>
      </c>
      <c r="F160" s="12">
        <v>2</v>
      </c>
      <c r="G160" s="14">
        <v>68.72</v>
      </c>
      <c r="H160" s="14">
        <v>84.16</v>
      </c>
      <c r="I160" s="14">
        <v>168.32</v>
      </c>
      <c r="J160" s="28">
        <v>1.2014275517487508E-4</v>
      </c>
      <c r="K160" s="30"/>
      <c r="L160" s="43">
        <f t="shared" si="304"/>
        <v>0</v>
      </c>
      <c r="M160" s="30">
        <f t="shared" si="305"/>
        <v>0</v>
      </c>
      <c r="N160" s="25">
        <f t="shared" si="306"/>
        <v>0</v>
      </c>
      <c r="O160" s="30">
        <f t="shared" si="307"/>
        <v>2</v>
      </c>
      <c r="P160" s="36">
        <f t="shared" si="308"/>
        <v>168.32</v>
      </c>
      <c r="Q160" s="30"/>
      <c r="R160" s="43">
        <f t="shared" si="309"/>
        <v>0</v>
      </c>
      <c r="S160" s="30">
        <f t="shared" si="310"/>
        <v>0</v>
      </c>
      <c r="T160" s="47">
        <f t="shared" si="311"/>
        <v>0</v>
      </c>
      <c r="U160" s="30">
        <f t="shared" si="312"/>
        <v>2</v>
      </c>
      <c r="V160" s="36">
        <f t="shared" si="313"/>
        <v>168.32</v>
      </c>
      <c r="W160" s="52"/>
      <c r="X160" s="43">
        <f t="shared" si="314"/>
        <v>0</v>
      </c>
      <c r="Y160" s="30"/>
      <c r="Z160" s="43"/>
      <c r="AA160" s="30">
        <f t="shared" si="315"/>
        <v>0</v>
      </c>
      <c r="AB160" s="47">
        <f t="shared" si="316"/>
        <v>0</v>
      </c>
      <c r="AC160" s="30">
        <f t="shared" si="317"/>
        <v>2</v>
      </c>
      <c r="AD160" s="36">
        <f t="shared" si="318"/>
        <v>168.32</v>
      </c>
      <c r="AE160" s="52"/>
      <c r="AF160" s="43">
        <f t="shared" si="319"/>
        <v>0</v>
      </c>
      <c r="AG160" s="30"/>
      <c r="AH160" s="43"/>
      <c r="AI160" s="30">
        <f t="shared" si="320"/>
        <v>0</v>
      </c>
      <c r="AJ160" s="47">
        <f t="shared" si="321"/>
        <v>0</v>
      </c>
      <c r="AK160" s="30">
        <f t="shared" si="322"/>
        <v>2</v>
      </c>
      <c r="AL160" s="36">
        <f t="shared" si="323"/>
        <v>168.32</v>
      </c>
    </row>
    <row r="161" spans="1:38" ht="25.5" customHeight="1" x14ac:dyDescent="0.2">
      <c r="A161" s="92" t="s">
        <v>748</v>
      </c>
      <c r="B161" s="12" t="s">
        <v>293</v>
      </c>
      <c r="C161" s="11" t="s">
        <v>26</v>
      </c>
      <c r="D161" s="11" t="s">
        <v>294</v>
      </c>
      <c r="E161" s="13" t="s">
        <v>31</v>
      </c>
      <c r="F161" s="12">
        <v>1</v>
      </c>
      <c r="G161" s="14">
        <v>87.01</v>
      </c>
      <c r="H161" s="14">
        <v>106.56</v>
      </c>
      <c r="I161" s="14">
        <v>106.56</v>
      </c>
      <c r="J161" s="28">
        <v>7.6059957173447542E-5</v>
      </c>
      <c r="K161" s="30"/>
      <c r="L161" s="43">
        <f t="shared" si="304"/>
        <v>0</v>
      </c>
      <c r="M161" s="30">
        <f t="shared" si="305"/>
        <v>0</v>
      </c>
      <c r="N161" s="25">
        <f t="shared" si="306"/>
        <v>0</v>
      </c>
      <c r="O161" s="30">
        <f t="shared" si="307"/>
        <v>1</v>
      </c>
      <c r="P161" s="36">
        <f t="shared" si="308"/>
        <v>106.56</v>
      </c>
      <c r="Q161" s="30"/>
      <c r="R161" s="43">
        <f t="shared" si="309"/>
        <v>0</v>
      </c>
      <c r="S161" s="30">
        <f t="shared" si="310"/>
        <v>0</v>
      </c>
      <c r="T161" s="47">
        <f t="shared" si="311"/>
        <v>0</v>
      </c>
      <c r="U161" s="30">
        <f t="shared" si="312"/>
        <v>1</v>
      </c>
      <c r="V161" s="36">
        <f t="shared" si="313"/>
        <v>106.56</v>
      </c>
      <c r="W161" s="52"/>
      <c r="X161" s="43">
        <f t="shared" si="314"/>
        <v>0</v>
      </c>
      <c r="Y161" s="30"/>
      <c r="Z161" s="43"/>
      <c r="AA161" s="30">
        <f t="shared" si="315"/>
        <v>0</v>
      </c>
      <c r="AB161" s="47">
        <f t="shared" si="316"/>
        <v>0</v>
      </c>
      <c r="AC161" s="30">
        <f t="shared" si="317"/>
        <v>1</v>
      </c>
      <c r="AD161" s="36">
        <f t="shared" si="318"/>
        <v>106.56</v>
      </c>
      <c r="AE161" s="52"/>
      <c r="AF161" s="43">
        <f t="shared" si="319"/>
        <v>0</v>
      </c>
      <c r="AG161" s="30"/>
      <c r="AH161" s="43"/>
      <c r="AI161" s="30">
        <f t="shared" si="320"/>
        <v>0</v>
      </c>
      <c r="AJ161" s="47">
        <f t="shared" si="321"/>
        <v>0</v>
      </c>
      <c r="AK161" s="30">
        <f t="shared" si="322"/>
        <v>1</v>
      </c>
      <c r="AL161" s="36">
        <f t="shared" si="323"/>
        <v>106.56</v>
      </c>
    </row>
    <row r="162" spans="1:38" ht="25.5" customHeight="1" x14ac:dyDescent="0.2">
      <c r="A162" s="92" t="s">
        <v>749</v>
      </c>
      <c r="B162" s="12" t="s">
        <v>295</v>
      </c>
      <c r="C162" s="11" t="s">
        <v>26</v>
      </c>
      <c r="D162" s="11" t="s">
        <v>296</v>
      </c>
      <c r="E162" s="13" t="s">
        <v>31</v>
      </c>
      <c r="F162" s="12">
        <v>1</v>
      </c>
      <c r="G162" s="14">
        <v>120.31</v>
      </c>
      <c r="H162" s="14">
        <v>147.34</v>
      </c>
      <c r="I162" s="14">
        <v>147.34</v>
      </c>
      <c r="J162" s="28">
        <v>1.0516773733047823E-4</v>
      </c>
      <c r="K162" s="30"/>
      <c r="L162" s="43">
        <f t="shared" si="304"/>
        <v>0</v>
      </c>
      <c r="M162" s="30">
        <f t="shared" si="305"/>
        <v>0</v>
      </c>
      <c r="N162" s="25">
        <f t="shared" si="306"/>
        <v>0</v>
      </c>
      <c r="O162" s="30">
        <f t="shared" si="307"/>
        <v>1</v>
      </c>
      <c r="P162" s="36">
        <f t="shared" si="308"/>
        <v>147.34</v>
      </c>
      <c r="Q162" s="30"/>
      <c r="R162" s="43">
        <f t="shared" si="309"/>
        <v>0</v>
      </c>
      <c r="S162" s="30">
        <f t="shared" si="310"/>
        <v>0</v>
      </c>
      <c r="T162" s="47">
        <f t="shared" si="311"/>
        <v>0</v>
      </c>
      <c r="U162" s="30">
        <f t="shared" si="312"/>
        <v>1</v>
      </c>
      <c r="V162" s="36">
        <f t="shared" si="313"/>
        <v>147.34</v>
      </c>
      <c r="W162" s="52"/>
      <c r="X162" s="43">
        <f t="shared" si="314"/>
        <v>0</v>
      </c>
      <c r="Y162" s="30"/>
      <c r="Z162" s="43"/>
      <c r="AA162" s="30">
        <f t="shared" si="315"/>
        <v>0</v>
      </c>
      <c r="AB162" s="47">
        <f t="shared" si="316"/>
        <v>0</v>
      </c>
      <c r="AC162" s="30">
        <f t="shared" si="317"/>
        <v>1</v>
      </c>
      <c r="AD162" s="36">
        <f t="shared" si="318"/>
        <v>147.34</v>
      </c>
      <c r="AE162" s="52"/>
      <c r="AF162" s="43">
        <f t="shared" si="319"/>
        <v>0</v>
      </c>
      <c r="AG162" s="30"/>
      <c r="AH162" s="43"/>
      <c r="AI162" s="30">
        <f t="shared" si="320"/>
        <v>0</v>
      </c>
      <c r="AJ162" s="47">
        <f t="shared" si="321"/>
        <v>0</v>
      </c>
      <c r="AK162" s="30">
        <f t="shared" si="322"/>
        <v>1</v>
      </c>
      <c r="AL162" s="36">
        <f t="shared" si="323"/>
        <v>147.34</v>
      </c>
    </row>
    <row r="163" spans="1:38" ht="25.5" customHeight="1" x14ac:dyDescent="0.2">
      <c r="A163" s="92" t="s">
        <v>750</v>
      </c>
      <c r="B163" s="12" t="s">
        <v>297</v>
      </c>
      <c r="C163" s="11" t="s">
        <v>26</v>
      </c>
      <c r="D163" s="11" t="s">
        <v>298</v>
      </c>
      <c r="E163" s="13" t="s">
        <v>31</v>
      </c>
      <c r="F163" s="12">
        <v>2</v>
      </c>
      <c r="G163" s="14">
        <v>241.42</v>
      </c>
      <c r="H163" s="14">
        <v>295.66000000000003</v>
      </c>
      <c r="I163" s="14">
        <v>591.32000000000005</v>
      </c>
      <c r="J163" s="28">
        <v>4.220699500356888E-4</v>
      </c>
      <c r="K163" s="30"/>
      <c r="L163" s="43">
        <f t="shared" si="304"/>
        <v>0</v>
      </c>
      <c r="M163" s="30">
        <f t="shared" si="305"/>
        <v>0</v>
      </c>
      <c r="N163" s="25">
        <f t="shared" si="306"/>
        <v>0</v>
      </c>
      <c r="O163" s="30">
        <f t="shared" si="307"/>
        <v>2</v>
      </c>
      <c r="P163" s="36">
        <f t="shared" si="308"/>
        <v>591.32000000000005</v>
      </c>
      <c r="Q163" s="30"/>
      <c r="R163" s="43">
        <f t="shared" si="309"/>
        <v>0</v>
      </c>
      <c r="S163" s="30">
        <f t="shared" si="310"/>
        <v>0</v>
      </c>
      <c r="T163" s="47">
        <f t="shared" si="311"/>
        <v>0</v>
      </c>
      <c r="U163" s="30">
        <f t="shared" si="312"/>
        <v>2</v>
      </c>
      <c r="V163" s="36">
        <f t="shared" si="313"/>
        <v>591.32000000000005</v>
      </c>
      <c r="W163" s="52"/>
      <c r="X163" s="43">
        <f t="shared" si="314"/>
        <v>0</v>
      </c>
      <c r="Y163" s="30"/>
      <c r="Z163" s="43"/>
      <c r="AA163" s="30">
        <f t="shared" si="315"/>
        <v>0</v>
      </c>
      <c r="AB163" s="47">
        <f t="shared" si="316"/>
        <v>0</v>
      </c>
      <c r="AC163" s="30">
        <f t="shared" si="317"/>
        <v>2</v>
      </c>
      <c r="AD163" s="36">
        <f t="shared" si="318"/>
        <v>591.32000000000005</v>
      </c>
      <c r="AE163" s="52"/>
      <c r="AF163" s="43">
        <f t="shared" si="319"/>
        <v>0</v>
      </c>
      <c r="AG163" s="30"/>
      <c r="AH163" s="43"/>
      <c r="AI163" s="30">
        <f t="shared" si="320"/>
        <v>0</v>
      </c>
      <c r="AJ163" s="47">
        <f t="shared" si="321"/>
        <v>0</v>
      </c>
      <c r="AK163" s="30">
        <f t="shared" si="322"/>
        <v>2</v>
      </c>
      <c r="AL163" s="36">
        <f t="shared" si="323"/>
        <v>591.32000000000005</v>
      </c>
    </row>
    <row r="164" spans="1:38" ht="39" customHeight="1" x14ac:dyDescent="0.2">
      <c r="A164" s="92" t="s">
        <v>751</v>
      </c>
      <c r="B164" s="12" t="s">
        <v>299</v>
      </c>
      <c r="C164" s="11" t="s">
        <v>26</v>
      </c>
      <c r="D164" s="11" t="s">
        <v>300</v>
      </c>
      <c r="E164" s="13" t="s">
        <v>31</v>
      </c>
      <c r="F164" s="12">
        <v>1</v>
      </c>
      <c r="G164" s="14">
        <v>73.61</v>
      </c>
      <c r="H164" s="14">
        <v>90.15</v>
      </c>
      <c r="I164" s="14">
        <v>90.15</v>
      </c>
      <c r="J164" s="28">
        <v>6.4346895074946463E-5</v>
      </c>
      <c r="K164" s="30"/>
      <c r="L164" s="43">
        <f t="shared" si="304"/>
        <v>0</v>
      </c>
      <c r="M164" s="30">
        <f t="shared" si="305"/>
        <v>0</v>
      </c>
      <c r="N164" s="25">
        <f t="shared" si="306"/>
        <v>0</v>
      </c>
      <c r="O164" s="30">
        <f t="shared" si="307"/>
        <v>1</v>
      </c>
      <c r="P164" s="36">
        <f t="shared" si="308"/>
        <v>90.15</v>
      </c>
      <c r="Q164" s="30"/>
      <c r="R164" s="43">
        <f t="shared" si="309"/>
        <v>0</v>
      </c>
      <c r="S164" s="30">
        <f t="shared" si="310"/>
        <v>0</v>
      </c>
      <c r="T164" s="47">
        <f t="shared" si="311"/>
        <v>0</v>
      </c>
      <c r="U164" s="30">
        <f t="shared" si="312"/>
        <v>1</v>
      </c>
      <c r="V164" s="36">
        <f t="shared" si="313"/>
        <v>90.15</v>
      </c>
      <c r="W164" s="52"/>
      <c r="X164" s="43">
        <f t="shared" si="314"/>
        <v>0</v>
      </c>
      <c r="Y164" s="30"/>
      <c r="Z164" s="43"/>
      <c r="AA164" s="30">
        <f t="shared" si="315"/>
        <v>0</v>
      </c>
      <c r="AB164" s="47">
        <f t="shared" si="316"/>
        <v>0</v>
      </c>
      <c r="AC164" s="30">
        <f t="shared" si="317"/>
        <v>1</v>
      </c>
      <c r="AD164" s="36">
        <f t="shared" si="318"/>
        <v>90.15</v>
      </c>
      <c r="AE164" s="52"/>
      <c r="AF164" s="43">
        <f t="shared" si="319"/>
        <v>0</v>
      </c>
      <c r="AG164" s="30"/>
      <c r="AH164" s="43"/>
      <c r="AI164" s="30">
        <f t="shared" si="320"/>
        <v>0</v>
      </c>
      <c r="AJ164" s="47">
        <f t="shared" si="321"/>
        <v>0</v>
      </c>
      <c r="AK164" s="30">
        <f t="shared" si="322"/>
        <v>1</v>
      </c>
      <c r="AL164" s="36">
        <f t="shared" si="323"/>
        <v>90.15</v>
      </c>
    </row>
    <row r="165" spans="1:38" ht="25.5" customHeight="1" x14ac:dyDescent="0.2">
      <c r="A165" s="92" t="s">
        <v>752</v>
      </c>
      <c r="B165" s="12" t="s">
        <v>301</v>
      </c>
      <c r="C165" s="11" t="s">
        <v>109</v>
      </c>
      <c r="D165" s="11" t="s">
        <v>302</v>
      </c>
      <c r="E165" s="13" t="s">
        <v>31</v>
      </c>
      <c r="F165" s="12">
        <v>1</v>
      </c>
      <c r="G165" s="14">
        <v>23144.81</v>
      </c>
      <c r="H165" s="14">
        <v>28345.439999999999</v>
      </c>
      <c r="I165" s="14">
        <v>28345.439999999999</v>
      </c>
      <c r="J165" s="28">
        <v>2.0232291220556746E-2</v>
      </c>
      <c r="K165" s="30"/>
      <c r="L165" s="43">
        <f t="shared" si="304"/>
        <v>0</v>
      </c>
      <c r="M165" s="30">
        <f t="shared" si="305"/>
        <v>0</v>
      </c>
      <c r="N165" s="25">
        <f t="shared" si="306"/>
        <v>0</v>
      </c>
      <c r="O165" s="30">
        <f t="shared" si="307"/>
        <v>1</v>
      </c>
      <c r="P165" s="36">
        <f t="shared" si="308"/>
        <v>28345.439999999999</v>
      </c>
      <c r="Q165" s="30"/>
      <c r="R165" s="43">
        <f t="shared" si="309"/>
        <v>0</v>
      </c>
      <c r="S165" s="30">
        <f t="shared" si="310"/>
        <v>0</v>
      </c>
      <c r="T165" s="47">
        <f t="shared" si="311"/>
        <v>0</v>
      </c>
      <c r="U165" s="30">
        <f t="shared" si="312"/>
        <v>1</v>
      </c>
      <c r="V165" s="36">
        <f t="shared" si="313"/>
        <v>28345.439999999999</v>
      </c>
      <c r="W165" s="52"/>
      <c r="X165" s="43">
        <f t="shared" si="314"/>
        <v>0</v>
      </c>
      <c r="Y165" s="30"/>
      <c r="Z165" s="43"/>
      <c r="AA165" s="30">
        <f t="shared" si="315"/>
        <v>0</v>
      </c>
      <c r="AB165" s="47">
        <f t="shared" si="316"/>
        <v>0</v>
      </c>
      <c r="AC165" s="30">
        <f t="shared" si="317"/>
        <v>1</v>
      </c>
      <c r="AD165" s="36">
        <f t="shared" si="318"/>
        <v>28345.439999999999</v>
      </c>
      <c r="AE165" s="52"/>
      <c r="AF165" s="43">
        <f t="shared" si="319"/>
        <v>0</v>
      </c>
      <c r="AG165" s="30"/>
      <c r="AH165" s="43"/>
      <c r="AI165" s="30">
        <f t="shared" si="320"/>
        <v>0</v>
      </c>
      <c r="AJ165" s="47">
        <f t="shared" si="321"/>
        <v>0</v>
      </c>
      <c r="AK165" s="30">
        <f t="shared" si="322"/>
        <v>1</v>
      </c>
      <c r="AL165" s="36">
        <f t="shared" si="323"/>
        <v>28345.439999999999</v>
      </c>
    </row>
    <row r="166" spans="1:38" ht="14.25" customHeight="1" x14ac:dyDescent="0.2">
      <c r="A166" s="91" t="s">
        <v>303</v>
      </c>
      <c r="B166" s="8"/>
      <c r="C166" s="8"/>
      <c r="D166" s="8" t="s">
        <v>304</v>
      </c>
      <c r="E166" s="8"/>
      <c r="F166" s="9"/>
      <c r="G166" s="8"/>
      <c r="H166" s="8"/>
      <c r="I166" s="10">
        <v>32744.34</v>
      </c>
      <c r="J166" s="27">
        <v>2.3372119914346894E-2</v>
      </c>
      <c r="K166" s="32"/>
      <c r="L166" s="44"/>
      <c r="M166" s="22"/>
      <c r="N166" s="22"/>
      <c r="O166" s="32"/>
      <c r="P166" s="37">
        <f>SUM(P167:P184)</f>
        <v>32744.343199999999</v>
      </c>
      <c r="Q166" s="32"/>
      <c r="R166" s="44"/>
      <c r="S166" s="32"/>
      <c r="T166" s="48"/>
      <c r="U166" s="32"/>
      <c r="V166" s="37">
        <f>SUM(V167:V184)</f>
        <v>32744.343199999999</v>
      </c>
      <c r="W166" s="53"/>
      <c r="X166" s="44"/>
      <c r="Y166" s="32"/>
      <c r="Z166" s="44"/>
      <c r="AA166" s="32"/>
      <c r="AB166" s="48"/>
      <c r="AC166" s="32"/>
      <c r="AD166" s="37">
        <f>SUM(AD167:AD184)</f>
        <v>32744.343199999999</v>
      </c>
      <c r="AE166" s="53"/>
      <c r="AF166" s="44"/>
      <c r="AG166" s="32"/>
      <c r="AH166" s="44"/>
      <c r="AI166" s="32"/>
      <c r="AJ166" s="48"/>
      <c r="AK166" s="32"/>
      <c r="AL166" s="37">
        <f>SUM(AL167:AL184)</f>
        <v>32744.343199999999</v>
      </c>
    </row>
    <row r="167" spans="1:38" ht="39" customHeight="1" x14ac:dyDescent="0.2">
      <c r="A167" s="92" t="s">
        <v>753</v>
      </c>
      <c r="B167" s="12" t="s">
        <v>305</v>
      </c>
      <c r="C167" s="11" t="s">
        <v>26</v>
      </c>
      <c r="D167" s="11" t="s">
        <v>306</v>
      </c>
      <c r="E167" s="13" t="s">
        <v>116</v>
      </c>
      <c r="F167" s="12">
        <v>28</v>
      </c>
      <c r="G167" s="14">
        <v>14.67</v>
      </c>
      <c r="H167" s="14">
        <v>17.96</v>
      </c>
      <c r="I167" s="14">
        <v>502.88</v>
      </c>
      <c r="J167" s="28">
        <v>3.5894361170592433E-4</v>
      </c>
      <c r="K167" s="30"/>
      <c r="L167" s="43">
        <f t="shared" ref="L167:L184" si="324">K167*H167</f>
        <v>0</v>
      </c>
      <c r="M167" s="30">
        <f t="shared" ref="M167:M184" si="325">K167</f>
        <v>0</v>
      </c>
      <c r="N167" s="25">
        <f t="shared" ref="N167:N184" si="326">M167/F167</f>
        <v>0</v>
      </c>
      <c r="O167" s="30">
        <f t="shared" ref="O167:O184" si="327">F167-M167</f>
        <v>28</v>
      </c>
      <c r="P167" s="36">
        <f t="shared" ref="P167:P184" si="328">O167*H167</f>
        <v>502.88</v>
      </c>
      <c r="Q167" s="30"/>
      <c r="R167" s="43">
        <f t="shared" ref="R167:R184" si="329">Q167*H167</f>
        <v>0</v>
      </c>
      <c r="S167" s="30">
        <f t="shared" ref="S167:S184" si="330">M167+Q167</f>
        <v>0</v>
      </c>
      <c r="T167" s="47">
        <f t="shared" si="311"/>
        <v>0</v>
      </c>
      <c r="U167" s="30">
        <f t="shared" ref="U167:U184" si="331">F167-S167</f>
        <v>28</v>
      </c>
      <c r="V167" s="36">
        <f t="shared" ref="V167:V184" si="332">U167*H167</f>
        <v>502.88</v>
      </c>
      <c r="W167" s="52"/>
      <c r="X167" s="43">
        <f t="shared" ref="X167:X184" si="333">W167*H167</f>
        <v>0</v>
      </c>
      <c r="Y167" s="30"/>
      <c r="Z167" s="43"/>
      <c r="AA167" s="30">
        <f t="shared" ref="AA167:AA184" si="334">S167+Y167</f>
        <v>0</v>
      </c>
      <c r="AB167" s="47">
        <f t="shared" si="316"/>
        <v>0</v>
      </c>
      <c r="AC167" s="30">
        <f t="shared" ref="AC167:AC184" si="335">F167-AA167</f>
        <v>28</v>
      </c>
      <c r="AD167" s="36">
        <f t="shared" ref="AD167:AD184" si="336">AC167*H167</f>
        <v>502.88</v>
      </c>
      <c r="AE167" s="52"/>
      <c r="AF167" s="43">
        <f t="shared" ref="AF167:AF184" si="337">AE167*P167</f>
        <v>0</v>
      </c>
      <c r="AG167" s="30"/>
      <c r="AH167" s="43"/>
      <c r="AI167" s="30">
        <f t="shared" ref="AI167:AI184" si="338">AA167+AG167</f>
        <v>0</v>
      </c>
      <c r="AJ167" s="47">
        <f t="shared" si="321"/>
        <v>0</v>
      </c>
      <c r="AK167" s="30">
        <f t="shared" ref="AK167:AK184" si="339">F167-AI167</f>
        <v>28</v>
      </c>
      <c r="AL167" s="36">
        <f t="shared" ref="AL167:AL184" si="340">AK167*H167</f>
        <v>502.88</v>
      </c>
    </row>
    <row r="168" spans="1:38" ht="39" customHeight="1" x14ac:dyDescent="0.2">
      <c r="A168" s="92" t="s">
        <v>754</v>
      </c>
      <c r="B168" s="12" t="s">
        <v>307</v>
      </c>
      <c r="C168" s="11" t="s">
        <v>26</v>
      </c>
      <c r="D168" s="11" t="s">
        <v>308</v>
      </c>
      <c r="E168" s="13" t="s">
        <v>116</v>
      </c>
      <c r="F168" s="12">
        <v>25</v>
      </c>
      <c r="G168" s="14">
        <v>18.93</v>
      </c>
      <c r="H168" s="14">
        <v>23.18</v>
      </c>
      <c r="I168" s="14">
        <v>579.5</v>
      </c>
      <c r="J168" s="28">
        <v>4.1363311920057102E-4</v>
      </c>
      <c r="K168" s="30"/>
      <c r="L168" s="43">
        <f t="shared" si="324"/>
        <v>0</v>
      </c>
      <c r="M168" s="30">
        <f t="shared" si="325"/>
        <v>0</v>
      </c>
      <c r="N168" s="25">
        <f t="shared" si="326"/>
        <v>0</v>
      </c>
      <c r="O168" s="30">
        <f t="shared" si="327"/>
        <v>25</v>
      </c>
      <c r="P168" s="36">
        <f t="shared" si="328"/>
        <v>579.5</v>
      </c>
      <c r="Q168" s="30"/>
      <c r="R168" s="43">
        <f t="shared" si="329"/>
        <v>0</v>
      </c>
      <c r="S168" s="30">
        <f t="shared" si="330"/>
        <v>0</v>
      </c>
      <c r="T168" s="47">
        <f t="shared" si="311"/>
        <v>0</v>
      </c>
      <c r="U168" s="30">
        <f t="shared" si="331"/>
        <v>25</v>
      </c>
      <c r="V168" s="36">
        <f t="shared" si="332"/>
        <v>579.5</v>
      </c>
      <c r="W168" s="52"/>
      <c r="X168" s="43">
        <f t="shared" si="333"/>
        <v>0</v>
      </c>
      <c r="Y168" s="30"/>
      <c r="Z168" s="43"/>
      <c r="AA168" s="30">
        <f t="shared" si="334"/>
        <v>0</v>
      </c>
      <c r="AB168" s="47">
        <f t="shared" si="316"/>
        <v>0</v>
      </c>
      <c r="AC168" s="30">
        <f t="shared" si="335"/>
        <v>25</v>
      </c>
      <c r="AD168" s="36">
        <f t="shared" si="336"/>
        <v>579.5</v>
      </c>
      <c r="AE168" s="52"/>
      <c r="AF168" s="43">
        <f t="shared" si="337"/>
        <v>0</v>
      </c>
      <c r="AG168" s="30"/>
      <c r="AH168" s="43"/>
      <c r="AI168" s="30">
        <f t="shared" si="338"/>
        <v>0</v>
      </c>
      <c r="AJ168" s="47">
        <f t="shared" si="321"/>
        <v>0</v>
      </c>
      <c r="AK168" s="30">
        <f t="shared" si="339"/>
        <v>25</v>
      </c>
      <c r="AL168" s="36">
        <f t="shared" si="340"/>
        <v>579.5</v>
      </c>
    </row>
    <row r="169" spans="1:38" ht="39" customHeight="1" x14ac:dyDescent="0.2">
      <c r="A169" s="92" t="s">
        <v>755</v>
      </c>
      <c r="B169" s="12" t="s">
        <v>309</v>
      </c>
      <c r="C169" s="11" t="s">
        <v>26</v>
      </c>
      <c r="D169" s="11" t="s">
        <v>310</v>
      </c>
      <c r="E169" s="13" t="s">
        <v>116</v>
      </c>
      <c r="F169" s="12">
        <v>77</v>
      </c>
      <c r="G169" s="14">
        <v>19.78</v>
      </c>
      <c r="H169" s="14">
        <v>24.22</v>
      </c>
      <c r="I169" s="14">
        <v>1864.94</v>
      </c>
      <c r="J169" s="28">
        <v>1.3311491791577444E-3</v>
      </c>
      <c r="K169" s="30"/>
      <c r="L169" s="43">
        <f t="shared" si="324"/>
        <v>0</v>
      </c>
      <c r="M169" s="30">
        <f t="shared" si="325"/>
        <v>0</v>
      </c>
      <c r="N169" s="25">
        <f t="shared" si="326"/>
        <v>0</v>
      </c>
      <c r="O169" s="30">
        <f t="shared" si="327"/>
        <v>77</v>
      </c>
      <c r="P169" s="36">
        <f t="shared" si="328"/>
        <v>1864.9399999999998</v>
      </c>
      <c r="Q169" s="30"/>
      <c r="R169" s="43">
        <f t="shared" si="329"/>
        <v>0</v>
      </c>
      <c r="S169" s="30">
        <f t="shared" si="330"/>
        <v>0</v>
      </c>
      <c r="T169" s="47">
        <f t="shared" si="311"/>
        <v>0</v>
      </c>
      <c r="U169" s="30">
        <f t="shared" si="331"/>
        <v>77</v>
      </c>
      <c r="V169" s="36">
        <f t="shared" si="332"/>
        <v>1864.9399999999998</v>
      </c>
      <c r="W169" s="52"/>
      <c r="X169" s="43">
        <f t="shared" si="333"/>
        <v>0</v>
      </c>
      <c r="Y169" s="30"/>
      <c r="Z169" s="43"/>
      <c r="AA169" s="30">
        <f t="shared" si="334"/>
        <v>0</v>
      </c>
      <c r="AB169" s="47">
        <f t="shared" si="316"/>
        <v>0</v>
      </c>
      <c r="AC169" s="30">
        <f t="shared" si="335"/>
        <v>77</v>
      </c>
      <c r="AD169" s="36">
        <f t="shared" si="336"/>
        <v>1864.9399999999998</v>
      </c>
      <c r="AE169" s="52"/>
      <c r="AF169" s="43">
        <f t="shared" si="337"/>
        <v>0</v>
      </c>
      <c r="AG169" s="30"/>
      <c r="AH169" s="43"/>
      <c r="AI169" s="30">
        <f t="shared" si="338"/>
        <v>0</v>
      </c>
      <c r="AJ169" s="47">
        <f t="shared" si="321"/>
        <v>0</v>
      </c>
      <c r="AK169" s="30">
        <f t="shared" si="339"/>
        <v>77</v>
      </c>
      <c r="AL169" s="36">
        <f t="shared" si="340"/>
        <v>1864.9399999999998</v>
      </c>
    </row>
    <row r="170" spans="1:38" ht="14.25" customHeight="1" x14ac:dyDescent="0.2">
      <c r="A170" s="92" t="s">
        <v>756</v>
      </c>
      <c r="B170" s="12" t="s">
        <v>311</v>
      </c>
      <c r="C170" s="11" t="s">
        <v>26</v>
      </c>
      <c r="D170" s="11" t="s">
        <v>312</v>
      </c>
      <c r="E170" s="13" t="s">
        <v>116</v>
      </c>
      <c r="F170" s="12">
        <v>2</v>
      </c>
      <c r="G170" s="14">
        <v>41.63</v>
      </c>
      <c r="H170" s="14">
        <v>50.98</v>
      </c>
      <c r="I170" s="14">
        <v>101.96</v>
      </c>
      <c r="J170" s="28">
        <v>7.2776588151320489E-5</v>
      </c>
      <c r="K170" s="30"/>
      <c r="L170" s="43">
        <f t="shared" si="324"/>
        <v>0</v>
      </c>
      <c r="M170" s="30">
        <f t="shared" si="325"/>
        <v>0</v>
      </c>
      <c r="N170" s="25">
        <f t="shared" si="326"/>
        <v>0</v>
      </c>
      <c r="O170" s="30">
        <f t="shared" si="327"/>
        <v>2</v>
      </c>
      <c r="P170" s="36">
        <f t="shared" si="328"/>
        <v>101.96</v>
      </c>
      <c r="Q170" s="30"/>
      <c r="R170" s="43">
        <f t="shared" si="329"/>
        <v>0</v>
      </c>
      <c r="S170" s="30">
        <f t="shared" si="330"/>
        <v>0</v>
      </c>
      <c r="T170" s="47">
        <f t="shared" si="311"/>
        <v>0</v>
      </c>
      <c r="U170" s="30">
        <f t="shared" si="331"/>
        <v>2</v>
      </c>
      <c r="V170" s="36">
        <f t="shared" si="332"/>
        <v>101.96</v>
      </c>
      <c r="W170" s="52"/>
      <c r="X170" s="43">
        <f t="shared" si="333"/>
        <v>0</v>
      </c>
      <c r="Y170" s="30"/>
      <c r="Z170" s="43"/>
      <c r="AA170" s="30">
        <f t="shared" si="334"/>
        <v>0</v>
      </c>
      <c r="AB170" s="47">
        <f t="shared" si="316"/>
        <v>0</v>
      </c>
      <c r="AC170" s="30">
        <f t="shared" si="335"/>
        <v>2</v>
      </c>
      <c r="AD170" s="36">
        <f t="shared" si="336"/>
        <v>101.96</v>
      </c>
      <c r="AE170" s="52"/>
      <c r="AF170" s="43">
        <f t="shared" si="337"/>
        <v>0</v>
      </c>
      <c r="AG170" s="30"/>
      <c r="AH170" s="43"/>
      <c r="AI170" s="30">
        <f t="shared" si="338"/>
        <v>0</v>
      </c>
      <c r="AJ170" s="47">
        <f t="shared" si="321"/>
        <v>0</v>
      </c>
      <c r="AK170" s="30">
        <f t="shared" si="339"/>
        <v>2</v>
      </c>
      <c r="AL170" s="36">
        <f t="shared" si="340"/>
        <v>101.96</v>
      </c>
    </row>
    <row r="171" spans="1:38" ht="14.25" customHeight="1" x14ac:dyDescent="0.2">
      <c r="A171" s="92" t="s">
        <v>757</v>
      </c>
      <c r="B171" s="12" t="s">
        <v>313</v>
      </c>
      <c r="C171" s="11" t="s">
        <v>26</v>
      </c>
      <c r="D171" s="11" t="s">
        <v>314</v>
      </c>
      <c r="E171" s="13" t="s">
        <v>31</v>
      </c>
      <c r="F171" s="12">
        <v>4</v>
      </c>
      <c r="G171" s="14">
        <v>6.87</v>
      </c>
      <c r="H171" s="14">
        <v>8.41</v>
      </c>
      <c r="I171" s="14">
        <v>33.64</v>
      </c>
      <c r="J171" s="28">
        <v>2.4011420413990006E-5</v>
      </c>
      <c r="K171" s="30"/>
      <c r="L171" s="43">
        <f t="shared" si="324"/>
        <v>0</v>
      </c>
      <c r="M171" s="30">
        <f t="shared" si="325"/>
        <v>0</v>
      </c>
      <c r="N171" s="25">
        <f t="shared" si="326"/>
        <v>0</v>
      </c>
      <c r="O171" s="30">
        <f t="shared" si="327"/>
        <v>4</v>
      </c>
      <c r="P171" s="36">
        <f t="shared" si="328"/>
        <v>33.64</v>
      </c>
      <c r="Q171" s="30"/>
      <c r="R171" s="43">
        <f t="shared" si="329"/>
        <v>0</v>
      </c>
      <c r="S171" s="30">
        <f t="shared" si="330"/>
        <v>0</v>
      </c>
      <c r="T171" s="47">
        <f t="shared" si="311"/>
        <v>0</v>
      </c>
      <c r="U171" s="30">
        <f t="shared" si="331"/>
        <v>4</v>
      </c>
      <c r="V171" s="36">
        <f t="shared" si="332"/>
        <v>33.64</v>
      </c>
      <c r="W171" s="52"/>
      <c r="X171" s="43">
        <f t="shared" si="333"/>
        <v>0</v>
      </c>
      <c r="Y171" s="30"/>
      <c r="Z171" s="43"/>
      <c r="AA171" s="30">
        <f t="shared" si="334"/>
        <v>0</v>
      </c>
      <c r="AB171" s="47">
        <f t="shared" si="316"/>
        <v>0</v>
      </c>
      <c r="AC171" s="30">
        <f t="shared" si="335"/>
        <v>4</v>
      </c>
      <c r="AD171" s="36">
        <f t="shared" si="336"/>
        <v>33.64</v>
      </c>
      <c r="AE171" s="52"/>
      <c r="AF171" s="43">
        <f t="shared" si="337"/>
        <v>0</v>
      </c>
      <c r="AG171" s="30"/>
      <c r="AH171" s="43"/>
      <c r="AI171" s="30">
        <f t="shared" si="338"/>
        <v>0</v>
      </c>
      <c r="AJ171" s="47">
        <f t="shared" si="321"/>
        <v>0</v>
      </c>
      <c r="AK171" s="30">
        <f t="shared" si="339"/>
        <v>4</v>
      </c>
      <c r="AL171" s="36">
        <f t="shared" si="340"/>
        <v>33.64</v>
      </c>
    </row>
    <row r="172" spans="1:38" ht="14.25" customHeight="1" x14ac:dyDescent="0.2">
      <c r="A172" s="92" t="s">
        <v>758</v>
      </c>
      <c r="B172" s="12" t="s">
        <v>315</v>
      </c>
      <c r="C172" s="11" t="s">
        <v>26</v>
      </c>
      <c r="D172" s="11" t="s">
        <v>316</v>
      </c>
      <c r="E172" s="13" t="s">
        <v>31</v>
      </c>
      <c r="F172" s="12">
        <v>20</v>
      </c>
      <c r="G172" s="14">
        <v>6.69</v>
      </c>
      <c r="H172" s="14">
        <v>8.19</v>
      </c>
      <c r="I172" s="14">
        <v>163.80000000000001</v>
      </c>
      <c r="J172" s="28">
        <v>1.1691648822269807E-4</v>
      </c>
      <c r="K172" s="30"/>
      <c r="L172" s="43">
        <f t="shared" si="324"/>
        <v>0</v>
      </c>
      <c r="M172" s="30">
        <f t="shared" si="325"/>
        <v>0</v>
      </c>
      <c r="N172" s="25">
        <f t="shared" si="326"/>
        <v>0</v>
      </c>
      <c r="O172" s="30">
        <f t="shared" si="327"/>
        <v>20</v>
      </c>
      <c r="P172" s="36">
        <f t="shared" si="328"/>
        <v>163.79999999999998</v>
      </c>
      <c r="Q172" s="30"/>
      <c r="R172" s="43">
        <f t="shared" si="329"/>
        <v>0</v>
      </c>
      <c r="S172" s="30">
        <f t="shared" si="330"/>
        <v>0</v>
      </c>
      <c r="T172" s="47">
        <f t="shared" si="311"/>
        <v>0</v>
      </c>
      <c r="U172" s="30">
        <f t="shared" si="331"/>
        <v>20</v>
      </c>
      <c r="V172" s="36">
        <f t="shared" si="332"/>
        <v>163.79999999999998</v>
      </c>
      <c r="W172" s="52"/>
      <c r="X172" s="43">
        <f t="shared" si="333"/>
        <v>0</v>
      </c>
      <c r="Y172" s="30"/>
      <c r="Z172" s="43"/>
      <c r="AA172" s="30">
        <f t="shared" si="334"/>
        <v>0</v>
      </c>
      <c r="AB172" s="47">
        <f t="shared" si="316"/>
        <v>0</v>
      </c>
      <c r="AC172" s="30">
        <f t="shared" si="335"/>
        <v>20</v>
      </c>
      <c r="AD172" s="36">
        <f t="shared" si="336"/>
        <v>163.79999999999998</v>
      </c>
      <c r="AE172" s="52"/>
      <c r="AF172" s="43">
        <f t="shared" si="337"/>
        <v>0</v>
      </c>
      <c r="AG172" s="30"/>
      <c r="AH172" s="43"/>
      <c r="AI172" s="30">
        <f t="shared" si="338"/>
        <v>0</v>
      </c>
      <c r="AJ172" s="47">
        <f t="shared" si="321"/>
        <v>0</v>
      </c>
      <c r="AK172" s="30">
        <f t="shared" si="339"/>
        <v>20</v>
      </c>
      <c r="AL172" s="36">
        <f t="shared" si="340"/>
        <v>163.79999999999998</v>
      </c>
    </row>
    <row r="173" spans="1:38" ht="14.25" customHeight="1" x14ac:dyDescent="0.2">
      <c r="A173" s="92" t="s">
        <v>759</v>
      </c>
      <c r="B173" s="12" t="s">
        <v>317</v>
      </c>
      <c r="C173" s="11" t="s">
        <v>26</v>
      </c>
      <c r="D173" s="11" t="s">
        <v>318</v>
      </c>
      <c r="E173" s="13" t="s">
        <v>31</v>
      </c>
      <c r="F173" s="12">
        <v>8</v>
      </c>
      <c r="G173" s="14">
        <v>20.100000000000001</v>
      </c>
      <c r="H173" s="14">
        <v>24.61</v>
      </c>
      <c r="I173" s="14">
        <v>196.88</v>
      </c>
      <c r="J173" s="28">
        <v>1.4052819414703784E-4</v>
      </c>
      <c r="K173" s="30"/>
      <c r="L173" s="43">
        <f t="shared" si="324"/>
        <v>0</v>
      </c>
      <c r="M173" s="30">
        <f t="shared" si="325"/>
        <v>0</v>
      </c>
      <c r="N173" s="25">
        <f t="shared" si="326"/>
        <v>0</v>
      </c>
      <c r="O173" s="30">
        <f t="shared" si="327"/>
        <v>8</v>
      </c>
      <c r="P173" s="36">
        <f t="shared" si="328"/>
        <v>196.88</v>
      </c>
      <c r="Q173" s="30"/>
      <c r="R173" s="43">
        <f t="shared" si="329"/>
        <v>0</v>
      </c>
      <c r="S173" s="30">
        <f t="shared" si="330"/>
        <v>0</v>
      </c>
      <c r="T173" s="47">
        <f t="shared" si="311"/>
        <v>0</v>
      </c>
      <c r="U173" s="30">
        <f t="shared" si="331"/>
        <v>8</v>
      </c>
      <c r="V173" s="36">
        <f t="shared" si="332"/>
        <v>196.88</v>
      </c>
      <c r="W173" s="52"/>
      <c r="X173" s="43">
        <f t="shared" si="333"/>
        <v>0</v>
      </c>
      <c r="Y173" s="30"/>
      <c r="Z173" s="43"/>
      <c r="AA173" s="30">
        <f t="shared" si="334"/>
        <v>0</v>
      </c>
      <c r="AB173" s="47">
        <f t="shared" si="316"/>
        <v>0</v>
      </c>
      <c r="AC173" s="30">
        <f t="shared" si="335"/>
        <v>8</v>
      </c>
      <c r="AD173" s="36">
        <f t="shared" si="336"/>
        <v>196.88</v>
      </c>
      <c r="AE173" s="52"/>
      <c r="AF173" s="43">
        <f t="shared" si="337"/>
        <v>0</v>
      </c>
      <c r="AG173" s="30"/>
      <c r="AH173" s="43"/>
      <c r="AI173" s="30">
        <f t="shared" si="338"/>
        <v>0</v>
      </c>
      <c r="AJ173" s="47">
        <f t="shared" si="321"/>
        <v>0</v>
      </c>
      <c r="AK173" s="30">
        <f t="shared" si="339"/>
        <v>8</v>
      </c>
      <c r="AL173" s="36">
        <f t="shared" si="340"/>
        <v>196.88</v>
      </c>
    </row>
    <row r="174" spans="1:38" ht="14.25" customHeight="1" x14ac:dyDescent="0.2">
      <c r="A174" s="92" t="s">
        <v>760</v>
      </c>
      <c r="B174" s="12" t="s">
        <v>319</v>
      </c>
      <c r="C174" s="11" t="s">
        <v>26</v>
      </c>
      <c r="D174" s="11" t="s">
        <v>320</v>
      </c>
      <c r="E174" s="13" t="s">
        <v>31</v>
      </c>
      <c r="F174" s="12">
        <v>9</v>
      </c>
      <c r="G174" s="14">
        <v>9.84</v>
      </c>
      <c r="H174" s="14">
        <v>12.05</v>
      </c>
      <c r="I174" s="14">
        <v>108.45</v>
      </c>
      <c r="J174" s="28">
        <v>7.740899357601713E-5</v>
      </c>
      <c r="K174" s="30"/>
      <c r="L174" s="43">
        <f t="shared" si="324"/>
        <v>0</v>
      </c>
      <c r="M174" s="30">
        <f t="shared" si="325"/>
        <v>0</v>
      </c>
      <c r="N174" s="25">
        <f t="shared" si="326"/>
        <v>0</v>
      </c>
      <c r="O174" s="30">
        <f t="shared" si="327"/>
        <v>9</v>
      </c>
      <c r="P174" s="36">
        <f t="shared" si="328"/>
        <v>108.45</v>
      </c>
      <c r="Q174" s="30"/>
      <c r="R174" s="43">
        <f t="shared" si="329"/>
        <v>0</v>
      </c>
      <c r="S174" s="30">
        <f t="shared" si="330"/>
        <v>0</v>
      </c>
      <c r="T174" s="47">
        <f t="shared" si="311"/>
        <v>0</v>
      </c>
      <c r="U174" s="30">
        <f t="shared" si="331"/>
        <v>9</v>
      </c>
      <c r="V174" s="36">
        <f t="shared" si="332"/>
        <v>108.45</v>
      </c>
      <c r="W174" s="52"/>
      <c r="X174" s="43">
        <f t="shared" si="333"/>
        <v>0</v>
      </c>
      <c r="Y174" s="30"/>
      <c r="Z174" s="43"/>
      <c r="AA174" s="30">
        <f t="shared" si="334"/>
        <v>0</v>
      </c>
      <c r="AB174" s="47">
        <f t="shared" si="316"/>
        <v>0</v>
      </c>
      <c r="AC174" s="30">
        <f t="shared" si="335"/>
        <v>9</v>
      </c>
      <c r="AD174" s="36">
        <f t="shared" si="336"/>
        <v>108.45</v>
      </c>
      <c r="AE174" s="52"/>
      <c r="AF174" s="43">
        <f t="shared" si="337"/>
        <v>0</v>
      </c>
      <c r="AG174" s="30"/>
      <c r="AH174" s="43"/>
      <c r="AI174" s="30">
        <f t="shared" si="338"/>
        <v>0</v>
      </c>
      <c r="AJ174" s="47">
        <f t="shared" si="321"/>
        <v>0</v>
      </c>
      <c r="AK174" s="30">
        <f t="shared" si="339"/>
        <v>9</v>
      </c>
      <c r="AL174" s="36">
        <f t="shared" si="340"/>
        <v>108.45</v>
      </c>
    </row>
    <row r="175" spans="1:38" ht="14.25" customHeight="1" x14ac:dyDescent="0.2">
      <c r="A175" s="92" t="s">
        <v>761</v>
      </c>
      <c r="B175" s="12" t="s">
        <v>321</v>
      </c>
      <c r="C175" s="11" t="s">
        <v>26</v>
      </c>
      <c r="D175" s="11" t="s">
        <v>322</v>
      </c>
      <c r="E175" s="13" t="s">
        <v>31</v>
      </c>
      <c r="F175" s="12">
        <v>5</v>
      </c>
      <c r="G175" s="14">
        <v>37.93</v>
      </c>
      <c r="H175" s="14">
        <v>46.45</v>
      </c>
      <c r="I175" s="14">
        <v>232.25</v>
      </c>
      <c r="J175" s="28">
        <v>1.6577444682369736E-4</v>
      </c>
      <c r="K175" s="30"/>
      <c r="L175" s="43">
        <f t="shared" si="324"/>
        <v>0</v>
      </c>
      <c r="M175" s="30">
        <f t="shared" si="325"/>
        <v>0</v>
      </c>
      <c r="N175" s="25">
        <f t="shared" si="326"/>
        <v>0</v>
      </c>
      <c r="O175" s="30">
        <f t="shared" si="327"/>
        <v>5</v>
      </c>
      <c r="P175" s="36">
        <f t="shared" si="328"/>
        <v>232.25</v>
      </c>
      <c r="Q175" s="30"/>
      <c r="R175" s="43">
        <f t="shared" si="329"/>
        <v>0</v>
      </c>
      <c r="S175" s="30">
        <f t="shared" si="330"/>
        <v>0</v>
      </c>
      <c r="T175" s="47">
        <f t="shared" si="311"/>
        <v>0</v>
      </c>
      <c r="U175" s="30">
        <f t="shared" si="331"/>
        <v>5</v>
      </c>
      <c r="V175" s="36">
        <f t="shared" si="332"/>
        <v>232.25</v>
      </c>
      <c r="W175" s="52"/>
      <c r="X175" s="43">
        <f t="shared" si="333"/>
        <v>0</v>
      </c>
      <c r="Y175" s="30"/>
      <c r="Z175" s="43"/>
      <c r="AA175" s="30">
        <f t="shared" si="334"/>
        <v>0</v>
      </c>
      <c r="AB175" s="47">
        <f t="shared" si="316"/>
        <v>0</v>
      </c>
      <c r="AC175" s="30">
        <f t="shared" si="335"/>
        <v>5</v>
      </c>
      <c r="AD175" s="36">
        <f t="shared" si="336"/>
        <v>232.25</v>
      </c>
      <c r="AE175" s="52"/>
      <c r="AF175" s="43">
        <f t="shared" si="337"/>
        <v>0</v>
      </c>
      <c r="AG175" s="30"/>
      <c r="AH175" s="43"/>
      <c r="AI175" s="30">
        <f t="shared" si="338"/>
        <v>0</v>
      </c>
      <c r="AJ175" s="47">
        <f t="shared" si="321"/>
        <v>0</v>
      </c>
      <c r="AK175" s="30">
        <f t="shared" si="339"/>
        <v>5</v>
      </c>
      <c r="AL175" s="36">
        <f t="shared" si="340"/>
        <v>232.25</v>
      </c>
    </row>
    <row r="176" spans="1:38" ht="14.25" customHeight="1" x14ac:dyDescent="0.2">
      <c r="A176" s="92" t="s">
        <v>762</v>
      </c>
      <c r="B176" s="12" t="s">
        <v>321</v>
      </c>
      <c r="C176" s="11" t="s">
        <v>26</v>
      </c>
      <c r="D176" s="11" t="s">
        <v>322</v>
      </c>
      <c r="E176" s="13" t="s">
        <v>31</v>
      </c>
      <c r="F176" s="12">
        <v>3</v>
      </c>
      <c r="G176" s="14">
        <v>37.93</v>
      </c>
      <c r="H176" s="14">
        <v>46.45</v>
      </c>
      <c r="I176" s="14">
        <v>139.35</v>
      </c>
      <c r="J176" s="28">
        <v>9.9464668094218411E-5</v>
      </c>
      <c r="K176" s="30"/>
      <c r="L176" s="43">
        <f t="shared" si="324"/>
        <v>0</v>
      </c>
      <c r="M176" s="30">
        <f t="shared" si="325"/>
        <v>0</v>
      </c>
      <c r="N176" s="25">
        <f t="shared" si="326"/>
        <v>0</v>
      </c>
      <c r="O176" s="30">
        <f t="shared" si="327"/>
        <v>3</v>
      </c>
      <c r="P176" s="36">
        <f t="shared" si="328"/>
        <v>139.35000000000002</v>
      </c>
      <c r="Q176" s="30"/>
      <c r="R176" s="43">
        <f t="shared" si="329"/>
        <v>0</v>
      </c>
      <c r="S176" s="30">
        <f t="shared" si="330"/>
        <v>0</v>
      </c>
      <c r="T176" s="47">
        <f t="shared" si="311"/>
        <v>0</v>
      </c>
      <c r="U176" s="30">
        <f t="shared" si="331"/>
        <v>3</v>
      </c>
      <c r="V176" s="36">
        <f t="shared" si="332"/>
        <v>139.35000000000002</v>
      </c>
      <c r="W176" s="52"/>
      <c r="X176" s="43">
        <f t="shared" si="333"/>
        <v>0</v>
      </c>
      <c r="Y176" s="30"/>
      <c r="Z176" s="43"/>
      <c r="AA176" s="30">
        <f t="shared" si="334"/>
        <v>0</v>
      </c>
      <c r="AB176" s="47">
        <f t="shared" si="316"/>
        <v>0</v>
      </c>
      <c r="AC176" s="30">
        <f t="shared" si="335"/>
        <v>3</v>
      </c>
      <c r="AD176" s="36">
        <f t="shared" si="336"/>
        <v>139.35000000000002</v>
      </c>
      <c r="AE176" s="52"/>
      <c r="AF176" s="43">
        <f t="shared" si="337"/>
        <v>0</v>
      </c>
      <c r="AG176" s="30"/>
      <c r="AH176" s="43"/>
      <c r="AI176" s="30">
        <f t="shared" si="338"/>
        <v>0</v>
      </c>
      <c r="AJ176" s="47">
        <f t="shared" si="321"/>
        <v>0</v>
      </c>
      <c r="AK176" s="30">
        <f t="shared" si="339"/>
        <v>3</v>
      </c>
      <c r="AL176" s="36">
        <f t="shared" si="340"/>
        <v>139.35000000000002</v>
      </c>
    </row>
    <row r="177" spans="1:38" ht="39" customHeight="1" x14ac:dyDescent="0.2">
      <c r="A177" s="92" t="s">
        <v>763</v>
      </c>
      <c r="B177" s="12" t="s">
        <v>323</v>
      </c>
      <c r="C177" s="11" t="s">
        <v>26</v>
      </c>
      <c r="D177" s="11" t="s">
        <v>324</v>
      </c>
      <c r="E177" s="13" t="s">
        <v>31</v>
      </c>
      <c r="F177" s="12">
        <v>4</v>
      </c>
      <c r="G177" s="14">
        <v>29.8</v>
      </c>
      <c r="H177" s="14">
        <v>36.49</v>
      </c>
      <c r="I177" s="14">
        <v>145.96</v>
      </c>
      <c r="J177" s="28">
        <v>1.0418272662384012E-4</v>
      </c>
      <c r="K177" s="30"/>
      <c r="L177" s="43">
        <f t="shared" si="324"/>
        <v>0</v>
      </c>
      <c r="M177" s="30">
        <f t="shared" si="325"/>
        <v>0</v>
      </c>
      <c r="N177" s="25">
        <f t="shared" si="326"/>
        <v>0</v>
      </c>
      <c r="O177" s="30">
        <f t="shared" si="327"/>
        <v>4</v>
      </c>
      <c r="P177" s="36">
        <f t="shared" si="328"/>
        <v>145.96</v>
      </c>
      <c r="Q177" s="30"/>
      <c r="R177" s="43">
        <f t="shared" si="329"/>
        <v>0</v>
      </c>
      <c r="S177" s="30">
        <f t="shared" si="330"/>
        <v>0</v>
      </c>
      <c r="T177" s="47">
        <f t="shared" si="311"/>
        <v>0</v>
      </c>
      <c r="U177" s="30">
        <f t="shared" si="331"/>
        <v>4</v>
      </c>
      <c r="V177" s="36">
        <f t="shared" si="332"/>
        <v>145.96</v>
      </c>
      <c r="W177" s="52"/>
      <c r="X177" s="43">
        <f t="shared" si="333"/>
        <v>0</v>
      </c>
      <c r="Y177" s="30"/>
      <c r="Z177" s="43"/>
      <c r="AA177" s="30">
        <f t="shared" si="334"/>
        <v>0</v>
      </c>
      <c r="AB177" s="47">
        <f t="shared" si="316"/>
        <v>0</v>
      </c>
      <c r="AC177" s="30">
        <f t="shared" si="335"/>
        <v>4</v>
      </c>
      <c r="AD177" s="36">
        <f t="shared" si="336"/>
        <v>145.96</v>
      </c>
      <c r="AE177" s="52"/>
      <c r="AF177" s="43">
        <f t="shared" si="337"/>
        <v>0</v>
      </c>
      <c r="AG177" s="30"/>
      <c r="AH177" s="43"/>
      <c r="AI177" s="30">
        <f t="shared" si="338"/>
        <v>0</v>
      </c>
      <c r="AJ177" s="47">
        <f t="shared" si="321"/>
        <v>0</v>
      </c>
      <c r="AK177" s="30">
        <f t="shared" si="339"/>
        <v>4</v>
      </c>
      <c r="AL177" s="36">
        <f t="shared" si="340"/>
        <v>145.96</v>
      </c>
    </row>
    <row r="178" spans="1:38" ht="39" customHeight="1" x14ac:dyDescent="0.2">
      <c r="A178" s="92" t="s">
        <v>764</v>
      </c>
      <c r="B178" s="12" t="s">
        <v>325</v>
      </c>
      <c r="C178" s="11" t="s">
        <v>26</v>
      </c>
      <c r="D178" s="11" t="s">
        <v>326</v>
      </c>
      <c r="E178" s="13" t="s">
        <v>31</v>
      </c>
      <c r="F178" s="12">
        <v>4</v>
      </c>
      <c r="G178" s="14">
        <v>12.87</v>
      </c>
      <c r="H178" s="14">
        <v>15.76</v>
      </c>
      <c r="I178" s="14">
        <v>63.04</v>
      </c>
      <c r="J178" s="28">
        <v>4.4996431120628123E-5</v>
      </c>
      <c r="K178" s="30"/>
      <c r="L178" s="43">
        <f t="shared" si="324"/>
        <v>0</v>
      </c>
      <c r="M178" s="30">
        <f t="shared" si="325"/>
        <v>0</v>
      </c>
      <c r="N178" s="25">
        <f t="shared" si="326"/>
        <v>0</v>
      </c>
      <c r="O178" s="30">
        <f t="shared" si="327"/>
        <v>4</v>
      </c>
      <c r="P178" s="36">
        <f t="shared" si="328"/>
        <v>63.04</v>
      </c>
      <c r="Q178" s="30"/>
      <c r="R178" s="43">
        <f t="shared" si="329"/>
        <v>0</v>
      </c>
      <c r="S178" s="30">
        <f t="shared" si="330"/>
        <v>0</v>
      </c>
      <c r="T178" s="47">
        <f t="shared" si="311"/>
        <v>0</v>
      </c>
      <c r="U178" s="30">
        <f t="shared" si="331"/>
        <v>4</v>
      </c>
      <c r="V178" s="36">
        <f t="shared" si="332"/>
        <v>63.04</v>
      </c>
      <c r="W178" s="52"/>
      <c r="X178" s="43">
        <f t="shared" si="333"/>
        <v>0</v>
      </c>
      <c r="Y178" s="30"/>
      <c r="Z178" s="43"/>
      <c r="AA178" s="30">
        <f t="shared" si="334"/>
        <v>0</v>
      </c>
      <c r="AB178" s="47">
        <f t="shared" si="316"/>
        <v>0</v>
      </c>
      <c r="AC178" s="30">
        <f t="shared" si="335"/>
        <v>4</v>
      </c>
      <c r="AD178" s="36">
        <f t="shared" si="336"/>
        <v>63.04</v>
      </c>
      <c r="AE178" s="52"/>
      <c r="AF178" s="43">
        <f t="shared" si="337"/>
        <v>0</v>
      </c>
      <c r="AG178" s="30"/>
      <c r="AH178" s="43"/>
      <c r="AI178" s="30">
        <f t="shared" si="338"/>
        <v>0</v>
      </c>
      <c r="AJ178" s="47">
        <f t="shared" si="321"/>
        <v>0</v>
      </c>
      <c r="AK178" s="30">
        <f t="shared" si="339"/>
        <v>4</v>
      </c>
      <c r="AL178" s="36">
        <f t="shared" si="340"/>
        <v>63.04</v>
      </c>
    </row>
    <row r="179" spans="1:38" ht="25.5" customHeight="1" x14ac:dyDescent="0.2">
      <c r="A179" s="92" t="s">
        <v>765</v>
      </c>
      <c r="B179" s="12" t="s">
        <v>327</v>
      </c>
      <c r="C179" s="11" t="s">
        <v>29</v>
      </c>
      <c r="D179" s="11" t="s">
        <v>328</v>
      </c>
      <c r="E179" s="13" t="s">
        <v>31</v>
      </c>
      <c r="F179" s="12">
        <v>4</v>
      </c>
      <c r="G179" s="14">
        <v>41.98</v>
      </c>
      <c r="H179" s="14">
        <v>51.41</v>
      </c>
      <c r="I179" s="14">
        <v>205.64</v>
      </c>
      <c r="J179" s="28">
        <v>1.4678087080656675E-4</v>
      </c>
      <c r="K179" s="30"/>
      <c r="L179" s="43">
        <f t="shared" si="324"/>
        <v>0</v>
      </c>
      <c r="M179" s="30">
        <f t="shared" si="325"/>
        <v>0</v>
      </c>
      <c r="N179" s="25">
        <f t="shared" si="326"/>
        <v>0</v>
      </c>
      <c r="O179" s="30">
        <f t="shared" si="327"/>
        <v>4</v>
      </c>
      <c r="P179" s="36">
        <f t="shared" si="328"/>
        <v>205.64</v>
      </c>
      <c r="Q179" s="30"/>
      <c r="R179" s="43">
        <f t="shared" si="329"/>
        <v>0</v>
      </c>
      <c r="S179" s="30">
        <f t="shared" si="330"/>
        <v>0</v>
      </c>
      <c r="T179" s="47">
        <f t="shared" si="311"/>
        <v>0</v>
      </c>
      <c r="U179" s="30">
        <f t="shared" si="331"/>
        <v>4</v>
      </c>
      <c r="V179" s="36">
        <f t="shared" si="332"/>
        <v>205.64</v>
      </c>
      <c r="W179" s="52"/>
      <c r="X179" s="43">
        <f t="shared" si="333"/>
        <v>0</v>
      </c>
      <c r="Y179" s="30"/>
      <c r="Z179" s="43"/>
      <c r="AA179" s="30">
        <f t="shared" si="334"/>
        <v>0</v>
      </c>
      <c r="AB179" s="47">
        <f t="shared" si="316"/>
        <v>0</v>
      </c>
      <c r="AC179" s="30">
        <f t="shared" si="335"/>
        <v>4</v>
      </c>
      <c r="AD179" s="36">
        <f t="shared" si="336"/>
        <v>205.64</v>
      </c>
      <c r="AE179" s="52"/>
      <c r="AF179" s="43">
        <f t="shared" si="337"/>
        <v>0</v>
      </c>
      <c r="AG179" s="30"/>
      <c r="AH179" s="43"/>
      <c r="AI179" s="30">
        <f t="shared" si="338"/>
        <v>0</v>
      </c>
      <c r="AJ179" s="47">
        <f t="shared" si="321"/>
        <v>0</v>
      </c>
      <c r="AK179" s="30">
        <f t="shared" si="339"/>
        <v>4</v>
      </c>
      <c r="AL179" s="36">
        <f t="shared" si="340"/>
        <v>205.64</v>
      </c>
    </row>
    <row r="180" spans="1:38" ht="14.25" customHeight="1" x14ac:dyDescent="0.2">
      <c r="A180" s="92" t="s">
        <v>766</v>
      </c>
      <c r="B180" s="12" t="s">
        <v>329</v>
      </c>
      <c r="C180" s="11" t="s">
        <v>29</v>
      </c>
      <c r="D180" s="11" t="s">
        <v>330</v>
      </c>
      <c r="E180" s="13" t="s">
        <v>24</v>
      </c>
      <c r="F180" s="12">
        <v>10</v>
      </c>
      <c r="G180" s="14">
        <v>214.05</v>
      </c>
      <c r="H180" s="14">
        <v>262.14</v>
      </c>
      <c r="I180" s="14">
        <v>2621.4</v>
      </c>
      <c r="J180" s="28">
        <v>1.8710920770877945E-3</v>
      </c>
      <c r="K180" s="30"/>
      <c r="L180" s="43">
        <f t="shared" si="324"/>
        <v>0</v>
      </c>
      <c r="M180" s="30">
        <f t="shared" si="325"/>
        <v>0</v>
      </c>
      <c r="N180" s="25">
        <f t="shared" si="326"/>
        <v>0</v>
      </c>
      <c r="O180" s="30">
        <f t="shared" si="327"/>
        <v>10</v>
      </c>
      <c r="P180" s="36">
        <f t="shared" si="328"/>
        <v>2621.3999999999996</v>
      </c>
      <c r="Q180" s="30"/>
      <c r="R180" s="43">
        <f t="shared" si="329"/>
        <v>0</v>
      </c>
      <c r="S180" s="30">
        <f t="shared" si="330"/>
        <v>0</v>
      </c>
      <c r="T180" s="47">
        <f t="shared" si="311"/>
        <v>0</v>
      </c>
      <c r="U180" s="30">
        <f t="shared" si="331"/>
        <v>10</v>
      </c>
      <c r="V180" s="36">
        <f t="shared" si="332"/>
        <v>2621.3999999999996</v>
      </c>
      <c r="W180" s="52"/>
      <c r="X180" s="43">
        <f t="shared" si="333"/>
        <v>0</v>
      </c>
      <c r="Y180" s="30"/>
      <c r="Z180" s="43"/>
      <c r="AA180" s="30">
        <f t="shared" si="334"/>
        <v>0</v>
      </c>
      <c r="AB180" s="47">
        <f t="shared" si="316"/>
        <v>0</v>
      </c>
      <c r="AC180" s="30">
        <f t="shared" si="335"/>
        <v>10</v>
      </c>
      <c r="AD180" s="36">
        <f t="shared" si="336"/>
        <v>2621.3999999999996</v>
      </c>
      <c r="AE180" s="52"/>
      <c r="AF180" s="43">
        <f t="shared" si="337"/>
        <v>0</v>
      </c>
      <c r="AG180" s="30"/>
      <c r="AH180" s="43"/>
      <c r="AI180" s="30">
        <f t="shared" si="338"/>
        <v>0</v>
      </c>
      <c r="AJ180" s="47">
        <f t="shared" si="321"/>
        <v>0</v>
      </c>
      <c r="AK180" s="30">
        <f t="shared" si="339"/>
        <v>10</v>
      </c>
      <c r="AL180" s="36">
        <f t="shared" si="340"/>
        <v>2621.3999999999996</v>
      </c>
    </row>
    <row r="181" spans="1:38" ht="25.5" customHeight="1" x14ac:dyDescent="0.2">
      <c r="A181" s="92" t="s">
        <v>767</v>
      </c>
      <c r="B181" s="12" t="s">
        <v>331</v>
      </c>
      <c r="C181" s="11" t="s">
        <v>26</v>
      </c>
      <c r="D181" s="11" t="s">
        <v>332</v>
      </c>
      <c r="E181" s="13" t="s">
        <v>31</v>
      </c>
      <c r="F181" s="12">
        <v>1</v>
      </c>
      <c r="G181" s="14">
        <v>233.14</v>
      </c>
      <c r="H181" s="14">
        <v>285.52</v>
      </c>
      <c r="I181" s="14">
        <v>285.52</v>
      </c>
      <c r="J181" s="28">
        <v>2.0379728765167738E-4</v>
      </c>
      <c r="K181" s="30"/>
      <c r="L181" s="43">
        <f t="shared" si="324"/>
        <v>0</v>
      </c>
      <c r="M181" s="30">
        <f t="shared" si="325"/>
        <v>0</v>
      </c>
      <c r="N181" s="25">
        <f t="shared" si="326"/>
        <v>0</v>
      </c>
      <c r="O181" s="30">
        <f t="shared" si="327"/>
        <v>1</v>
      </c>
      <c r="P181" s="36">
        <f t="shared" si="328"/>
        <v>285.52</v>
      </c>
      <c r="Q181" s="30"/>
      <c r="R181" s="43">
        <f t="shared" si="329"/>
        <v>0</v>
      </c>
      <c r="S181" s="30">
        <f t="shared" si="330"/>
        <v>0</v>
      </c>
      <c r="T181" s="47">
        <f t="shared" si="311"/>
        <v>0</v>
      </c>
      <c r="U181" s="30">
        <f t="shared" si="331"/>
        <v>1</v>
      </c>
      <c r="V181" s="36">
        <f t="shared" si="332"/>
        <v>285.52</v>
      </c>
      <c r="W181" s="52"/>
      <c r="X181" s="43">
        <f t="shared" si="333"/>
        <v>0</v>
      </c>
      <c r="Y181" s="30"/>
      <c r="Z181" s="43"/>
      <c r="AA181" s="30">
        <f t="shared" si="334"/>
        <v>0</v>
      </c>
      <c r="AB181" s="47">
        <f t="shared" si="316"/>
        <v>0</v>
      </c>
      <c r="AC181" s="30">
        <f t="shared" si="335"/>
        <v>1</v>
      </c>
      <c r="AD181" s="36">
        <f t="shared" si="336"/>
        <v>285.52</v>
      </c>
      <c r="AE181" s="52"/>
      <c r="AF181" s="43">
        <f t="shared" si="337"/>
        <v>0</v>
      </c>
      <c r="AG181" s="30"/>
      <c r="AH181" s="43"/>
      <c r="AI181" s="30">
        <f t="shared" si="338"/>
        <v>0</v>
      </c>
      <c r="AJ181" s="47">
        <f t="shared" si="321"/>
        <v>0</v>
      </c>
      <c r="AK181" s="30">
        <f t="shared" si="339"/>
        <v>1</v>
      </c>
      <c r="AL181" s="36">
        <f t="shared" si="340"/>
        <v>285.52</v>
      </c>
    </row>
    <row r="182" spans="1:38" ht="14.25" customHeight="1" x14ac:dyDescent="0.2">
      <c r="A182" s="92" t="s">
        <v>768</v>
      </c>
      <c r="B182" s="12" t="s">
        <v>333</v>
      </c>
      <c r="C182" s="11" t="s">
        <v>26</v>
      </c>
      <c r="D182" s="11" t="s">
        <v>334</v>
      </c>
      <c r="E182" s="13" t="s">
        <v>31</v>
      </c>
      <c r="F182" s="12">
        <v>4</v>
      </c>
      <c r="G182" s="14">
        <v>3049.41</v>
      </c>
      <c r="H182" s="14">
        <v>3734.61</v>
      </c>
      <c r="I182" s="14">
        <v>14938.44</v>
      </c>
      <c r="J182" s="28">
        <v>1.0662698072805139E-2</v>
      </c>
      <c r="K182" s="30"/>
      <c r="L182" s="43">
        <f t="shared" si="324"/>
        <v>0</v>
      </c>
      <c r="M182" s="30">
        <f t="shared" si="325"/>
        <v>0</v>
      </c>
      <c r="N182" s="25">
        <f t="shared" si="326"/>
        <v>0</v>
      </c>
      <c r="O182" s="30">
        <f t="shared" si="327"/>
        <v>4</v>
      </c>
      <c r="P182" s="36">
        <f t="shared" si="328"/>
        <v>14938.44</v>
      </c>
      <c r="Q182" s="30"/>
      <c r="R182" s="43">
        <f t="shared" si="329"/>
        <v>0</v>
      </c>
      <c r="S182" s="30">
        <f t="shared" si="330"/>
        <v>0</v>
      </c>
      <c r="T182" s="47">
        <f t="shared" si="311"/>
        <v>0</v>
      </c>
      <c r="U182" s="30">
        <f t="shared" si="331"/>
        <v>4</v>
      </c>
      <c r="V182" s="36">
        <f t="shared" si="332"/>
        <v>14938.44</v>
      </c>
      <c r="W182" s="52"/>
      <c r="X182" s="43">
        <f t="shared" si="333"/>
        <v>0</v>
      </c>
      <c r="Y182" s="30"/>
      <c r="Z182" s="43"/>
      <c r="AA182" s="30">
        <f t="shared" si="334"/>
        <v>0</v>
      </c>
      <c r="AB182" s="47">
        <f t="shared" si="316"/>
        <v>0</v>
      </c>
      <c r="AC182" s="30">
        <f t="shared" si="335"/>
        <v>4</v>
      </c>
      <c r="AD182" s="36">
        <f t="shared" si="336"/>
        <v>14938.44</v>
      </c>
      <c r="AE182" s="52"/>
      <c r="AF182" s="43">
        <f t="shared" si="337"/>
        <v>0</v>
      </c>
      <c r="AG182" s="30"/>
      <c r="AH182" s="43"/>
      <c r="AI182" s="30">
        <f t="shared" si="338"/>
        <v>0</v>
      </c>
      <c r="AJ182" s="47">
        <f t="shared" si="321"/>
        <v>0</v>
      </c>
      <c r="AK182" s="30">
        <f t="shared" si="339"/>
        <v>4</v>
      </c>
      <c r="AL182" s="36">
        <f t="shared" si="340"/>
        <v>14938.44</v>
      </c>
    </row>
    <row r="183" spans="1:38" ht="14.25" customHeight="1" x14ac:dyDescent="0.2">
      <c r="A183" s="92" t="s">
        <v>769</v>
      </c>
      <c r="B183" s="12" t="s">
        <v>335</v>
      </c>
      <c r="C183" s="11" t="s">
        <v>26</v>
      </c>
      <c r="D183" s="11" t="s">
        <v>336</v>
      </c>
      <c r="E183" s="13" t="s">
        <v>31</v>
      </c>
      <c r="F183" s="12">
        <v>1</v>
      </c>
      <c r="G183" s="14">
        <v>7447.71</v>
      </c>
      <c r="H183" s="14">
        <v>9121.2099999999991</v>
      </c>
      <c r="I183" s="14">
        <v>9121.2099999999991</v>
      </c>
      <c r="J183" s="28">
        <v>6.5104996431120631E-3</v>
      </c>
      <c r="K183" s="30"/>
      <c r="L183" s="43">
        <f t="shared" si="324"/>
        <v>0</v>
      </c>
      <c r="M183" s="30">
        <f t="shared" si="325"/>
        <v>0</v>
      </c>
      <c r="N183" s="25">
        <f t="shared" si="326"/>
        <v>0</v>
      </c>
      <c r="O183" s="30">
        <f t="shared" si="327"/>
        <v>1</v>
      </c>
      <c r="P183" s="36">
        <f t="shared" si="328"/>
        <v>9121.2099999999991</v>
      </c>
      <c r="Q183" s="30"/>
      <c r="R183" s="43">
        <f t="shared" si="329"/>
        <v>0</v>
      </c>
      <c r="S183" s="30">
        <f t="shared" si="330"/>
        <v>0</v>
      </c>
      <c r="T183" s="47">
        <f t="shared" si="311"/>
        <v>0</v>
      </c>
      <c r="U183" s="30">
        <f t="shared" si="331"/>
        <v>1</v>
      </c>
      <c r="V183" s="36">
        <f t="shared" si="332"/>
        <v>9121.2099999999991</v>
      </c>
      <c r="W183" s="52"/>
      <c r="X183" s="43">
        <f t="shared" si="333"/>
        <v>0</v>
      </c>
      <c r="Y183" s="30"/>
      <c r="Z183" s="43"/>
      <c r="AA183" s="30">
        <f t="shared" si="334"/>
        <v>0</v>
      </c>
      <c r="AB183" s="47">
        <f t="shared" si="316"/>
        <v>0</v>
      </c>
      <c r="AC183" s="30">
        <f t="shared" si="335"/>
        <v>1</v>
      </c>
      <c r="AD183" s="36">
        <f t="shared" si="336"/>
        <v>9121.2099999999991</v>
      </c>
      <c r="AE183" s="52"/>
      <c r="AF183" s="43">
        <f t="shared" si="337"/>
        <v>0</v>
      </c>
      <c r="AG183" s="30"/>
      <c r="AH183" s="43"/>
      <c r="AI183" s="30">
        <f t="shared" si="338"/>
        <v>0</v>
      </c>
      <c r="AJ183" s="47">
        <f t="shared" si="321"/>
        <v>0</v>
      </c>
      <c r="AK183" s="30">
        <f t="shared" si="339"/>
        <v>1</v>
      </c>
      <c r="AL183" s="36">
        <f t="shared" si="340"/>
        <v>9121.2099999999991</v>
      </c>
    </row>
    <row r="184" spans="1:38" ht="14.25" customHeight="1" x14ac:dyDescent="0.2">
      <c r="A184" s="92" t="s">
        <v>770</v>
      </c>
      <c r="B184" s="12" t="s">
        <v>337</v>
      </c>
      <c r="C184" s="11" t="s">
        <v>29</v>
      </c>
      <c r="D184" s="11" t="s">
        <v>338</v>
      </c>
      <c r="E184" s="13" t="s">
        <v>116</v>
      </c>
      <c r="F184" s="12">
        <v>8.42</v>
      </c>
      <c r="G184" s="14">
        <v>139.6</v>
      </c>
      <c r="H184" s="14">
        <v>170.96</v>
      </c>
      <c r="I184" s="14">
        <v>1439.48</v>
      </c>
      <c r="J184" s="28">
        <v>1.0274660956459672E-3</v>
      </c>
      <c r="K184" s="30"/>
      <c r="L184" s="43">
        <f t="shared" si="324"/>
        <v>0</v>
      </c>
      <c r="M184" s="30">
        <f t="shared" si="325"/>
        <v>0</v>
      </c>
      <c r="N184" s="25">
        <f t="shared" si="326"/>
        <v>0</v>
      </c>
      <c r="O184" s="30">
        <f t="shared" si="327"/>
        <v>8.42</v>
      </c>
      <c r="P184" s="36">
        <f t="shared" si="328"/>
        <v>1439.4832000000001</v>
      </c>
      <c r="Q184" s="30"/>
      <c r="R184" s="43">
        <f t="shared" si="329"/>
        <v>0</v>
      </c>
      <c r="S184" s="30">
        <f t="shared" si="330"/>
        <v>0</v>
      </c>
      <c r="T184" s="47">
        <f t="shared" si="311"/>
        <v>0</v>
      </c>
      <c r="U184" s="30">
        <f t="shared" si="331"/>
        <v>8.42</v>
      </c>
      <c r="V184" s="36">
        <f t="shared" si="332"/>
        <v>1439.4832000000001</v>
      </c>
      <c r="W184" s="52"/>
      <c r="X184" s="43">
        <f t="shared" si="333"/>
        <v>0</v>
      </c>
      <c r="Y184" s="30"/>
      <c r="Z184" s="43"/>
      <c r="AA184" s="30">
        <f t="shared" si="334"/>
        <v>0</v>
      </c>
      <c r="AB184" s="47">
        <f t="shared" si="316"/>
        <v>0</v>
      </c>
      <c r="AC184" s="30">
        <f t="shared" si="335"/>
        <v>8.42</v>
      </c>
      <c r="AD184" s="36">
        <f t="shared" si="336"/>
        <v>1439.4832000000001</v>
      </c>
      <c r="AE184" s="52"/>
      <c r="AF184" s="43">
        <f t="shared" si="337"/>
        <v>0</v>
      </c>
      <c r="AG184" s="30"/>
      <c r="AH184" s="43"/>
      <c r="AI184" s="30">
        <f t="shared" si="338"/>
        <v>0</v>
      </c>
      <c r="AJ184" s="47">
        <f t="shared" si="321"/>
        <v>0</v>
      </c>
      <c r="AK184" s="30">
        <f t="shared" si="339"/>
        <v>8.42</v>
      </c>
      <c r="AL184" s="36">
        <f t="shared" si="340"/>
        <v>1439.4832000000001</v>
      </c>
    </row>
    <row r="185" spans="1:38" ht="14.25" customHeight="1" x14ac:dyDescent="0.2">
      <c r="A185" s="91" t="s">
        <v>339</v>
      </c>
      <c r="B185" s="8"/>
      <c r="C185" s="8"/>
      <c r="D185" s="8" t="s">
        <v>340</v>
      </c>
      <c r="E185" s="8"/>
      <c r="F185" s="9"/>
      <c r="G185" s="8"/>
      <c r="H185" s="8"/>
      <c r="I185" s="10">
        <v>15256.04</v>
      </c>
      <c r="J185" s="27">
        <v>1.0889393290506781E-2</v>
      </c>
      <c r="K185" s="32"/>
      <c r="L185" s="44"/>
      <c r="M185" s="22"/>
      <c r="N185" s="22"/>
      <c r="O185" s="32"/>
      <c r="P185" s="37">
        <f>SUM(P186:P205)</f>
        <v>15256.04</v>
      </c>
      <c r="Q185" s="32"/>
      <c r="R185" s="44"/>
      <c r="S185" s="32"/>
      <c r="T185" s="48"/>
      <c r="U185" s="32"/>
      <c r="V185" s="37">
        <f>SUM(V186:V205)</f>
        <v>15256.04</v>
      </c>
      <c r="W185" s="53"/>
      <c r="X185" s="44"/>
      <c r="Y185" s="32"/>
      <c r="Z185" s="44"/>
      <c r="AA185" s="32"/>
      <c r="AB185" s="48"/>
      <c r="AC185" s="32"/>
      <c r="AD185" s="37">
        <f>SUM(AD186:AD205)</f>
        <v>15256.04</v>
      </c>
      <c r="AE185" s="53"/>
      <c r="AF185" s="44"/>
      <c r="AG185" s="32"/>
      <c r="AH185" s="44"/>
      <c r="AI185" s="32"/>
      <c r="AJ185" s="48"/>
      <c r="AK185" s="32"/>
      <c r="AL185" s="37">
        <f>SUM(AL186:AL205)</f>
        <v>15256.04</v>
      </c>
    </row>
    <row r="186" spans="1:38" ht="14.25" customHeight="1" x14ac:dyDescent="0.2">
      <c r="A186" s="92" t="s">
        <v>771</v>
      </c>
      <c r="B186" s="12" t="s">
        <v>341</v>
      </c>
      <c r="C186" s="11" t="s">
        <v>29</v>
      </c>
      <c r="D186" s="11" t="s">
        <v>342</v>
      </c>
      <c r="E186" s="13" t="s">
        <v>31</v>
      </c>
      <c r="F186" s="12">
        <v>2</v>
      </c>
      <c r="G186" s="14">
        <v>54.87</v>
      </c>
      <c r="H186" s="14">
        <v>67.19</v>
      </c>
      <c r="I186" s="14">
        <v>134.38</v>
      </c>
      <c r="J186" s="28">
        <v>9.5917201998572447E-5</v>
      </c>
      <c r="K186" s="30"/>
      <c r="L186" s="43">
        <f t="shared" ref="L186:L205" si="341">K186*H186</f>
        <v>0</v>
      </c>
      <c r="M186" s="30">
        <f t="shared" ref="M186:M205" si="342">K186</f>
        <v>0</v>
      </c>
      <c r="N186" s="25">
        <f t="shared" ref="N186:N205" si="343">M186/F186</f>
        <v>0</v>
      </c>
      <c r="O186" s="30">
        <f t="shared" ref="O186:O205" si="344">F186-M186</f>
        <v>2</v>
      </c>
      <c r="P186" s="36">
        <f t="shared" ref="P186:P205" si="345">O186*H186</f>
        <v>134.38</v>
      </c>
      <c r="Q186" s="30"/>
      <c r="R186" s="43">
        <f t="shared" ref="R186:R205" si="346">Q186*H186</f>
        <v>0</v>
      </c>
      <c r="S186" s="30">
        <f t="shared" ref="S186:S205" si="347">M186+Q186</f>
        <v>0</v>
      </c>
      <c r="T186" s="47">
        <f t="shared" si="311"/>
        <v>0</v>
      </c>
      <c r="U186" s="30">
        <f t="shared" ref="U186:U205" si="348">F186-S186</f>
        <v>2</v>
      </c>
      <c r="V186" s="36">
        <f t="shared" ref="V186:V205" si="349">U186*H186</f>
        <v>134.38</v>
      </c>
      <c r="W186" s="52"/>
      <c r="X186" s="43">
        <f t="shared" ref="X186:X205" si="350">W186*H186</f>
        <v>0</v>
      </c>
      <c r="Y186" s="30"/>
      <c r="Z186" s="43"/>
      <c r="AA186" s="30">
        <f t="shared" ref="AA186:AA205" si="351">S186+Y186</f>
        <v>0</v>
      </c>
      <c r="AB186" s="47">
        <f t="shared" si="316"/>
        <v>0</v>
      </c>
      <c r="AC186" s="30">
        <f t="shared" ref="AC186:AC205" si="352">F186-AA186</f>
        <v>2</v>
      </c>
      <c r="AD186" s="36">
        <f t="shared" ref="AD186:AD205" si="353">AC186*H186</f>
        <v>134.38</v>
      </c>
      <c r="AE186" s="52"/>
      <c r="AF186" s="43">
        <f t="shared" ref="AF186:AF205" si="354">AE186*P186</f>
        <v>0</v>
      </c>
      <c r="AG186" s="30"/>
      <c r="AH186" s="43"/>
      <c r="AI186" s="30">
        <f t="shared" ref="AI186:AI205" si="355">AA186+AG186</f>
        <v>0</v>
      </c>
      <c r="AJ186" s="47">
        <f t="shared" si="321"/>
        <v>0</v>
      </c>
      <c r="AK186" s="30">
        <f t="shared" ref="AK186:AK205" si="356">F186-AI186</f>
        <v>2</v>
      </c>
      <c r="AL186" s="36">
        <f t="shared" ref="AL186:AL205" si="357">AK186*H186</f>
        <v>134.38</v>
      </c>
    </row>
    <row r="187" spans="1:38" ht="14.25" customHeight="1" x14ac:dyDescent="0.2">
      <c r="A187" s="92" t="s">
        <v>772</v>
      </c>
      <c r="B187" s="12" t="s">
        <v>343</v>
      </c>
      <c r="C187" s="11" t="s">
        <v>26</v>
      </c>
      <c r="D187" s="11" t="s">
        <v>344</v>
      </c>
      <c r="E187" s="13" t="s">
        <v>31</v>
      </c>
      <c r="F187" s="12">
        <v>5</v>
      </c>
      <c r="G187" s="14">
        <v>224.68</v>
      </c>
      <c r="H187" s="14">
        <v>275.16000000000003</v>
      </c>
      <c r="I187" s="14">
        <v>1375.8</v>
      </c>
      <c r="J187" s="28">
        <v>9.8201284796573885E-4</v>
      </c>
      <c r="K187" s="30"/>
      <c r="L187" s="43">
        <f t="shared" si="341"/>
        <v>0</v>
      </c>
      <c r="M187" s="30">
        <f t="shared" si="342"/>
        <v>0</v>
      </c>
      <c r="N187" s="25">
        <f t="shared" si="343"/>
        <v>0</v>
      </c>
      <c r="O187" s="30">
        <f t="shared" si="344"/>
        <v>5</v>
      </c>
      <c r="P187" s="36">
        <f t="shared" si="345"/>
        <v>1375.8000000000002</v>
      </c>
      <c r="Q187" s="30"/>
      <c r="R187" s="43">
        <f t="shared" si="346"/>
        <v>0</v>
      </c>
      <c r="S187" s="30">
        <f t="shared" si="347"/>
        <v>0</v>
      </c>
      <c r="T187" s="47">
        <f t="shared" si="311"/>
        <v>0</v>
      </c>
      <c r="U187" s="30">
        <f t="shared" si="348"/>
        <v>5</v>
      </c>
      <c r="V187" s="36">
        <f t="shared" si="349"/>
        <v>1375.8000000000002</v>
      </c>
      <c r="W187" s="52"/>
      <c r="X187" s="43">
        <f t="shared" si="350"/>
        <v>0</v>
      </c>
      <c r="Y187" s="30"/>
      <c r="Z187" s="43"/>
      <c r="AA187" s="30">
        <f t="shared" si="351"/>
        <v>0</v>
      </c>
      <c r="AB187" s="47">
        <f t="shared" si="316"/>
        <v>0</v>
      </c>
      <c r="AC187" s="30">
        <f t="shared" si="352"/>
        <v>5</v>
      </c>
      <c r="AD187" s="36">
        <f t="shared" si="353"/>
        <v>1375.8000000000002</v>
      </c>
      <c r="AE187" s="52"/>
      <c r="AF187" s="43">
        <f t="shared" si="354"/>
        <v>0</v>
      </c>
      <c r="AG187" s="30"/>
      <c r="AH187" s="43"/>
      <c r="AI187" s="30">
        <f t="shared" si="355"/>
        <v>0</v>
      </c>
      <c r="AJ187" s="47">
        <f t="shared" si="321"/>
        <v>0</v>
      </c>
      <c r="AK187" s="30">
        <f t="shared" si="356"/>
        <v>5</v>
      </c>
      <c r="AL187" s="36">
        <f t="shared" si="357"/>
        <v>1375.8000000000002</v>
      </c>
    </row>
    <row r="188" spans="1:38" ht="14.25" customHeight="1" x14ac:dyDescent="0.2">
      <c r="A188" s="92" t="s">
        <v>773</v>
      </c>
      <c r="B188" s="12" t="s">
        <v>345</v>
      </c>
      <c r="C188" s="11" t="s">
        <v>26</v>
      </c>
      <c r="D188" s="11" t="s">
        <v>346</v>
      </c>
      <c r="E188" s="13" t="s">
        <v>31</v>
      </c>
      <c r="F188" s="12">
        <v>5</v>
      </c>
      <c r="G188" s="14">
        <v>228.37</v>
      </c>
      <c r="H188" s="14">
        <v>279.68</v>
      </c>
      <c r="I188" s="14">
        <v>1398.4</v>
      </c>
      <c r="J188" s="28">
        <v>9.9814418272662383E-4</v>
      </c>
      <c r="K188" s="30"/>
      <c r="L188" s="43">
        <f t="shared" si="341"/>
        <v>0</v>
      </c>
      <c r="M188" s="30">
        <f t="shared" si="342"/>
        <v>0</v>
      </c>
      <c r="N188" s="25">
        <f t="shared" si="343"/>
        <v>0</v>
      </c>
      <c r="O188" s="30">
        <f t="shared" si="344"/>
        <v>5</v>
      </c>
      <c r="P188" s="36">
        <f t="shared" si="345"/>
        <v>1398.4</v>
      </c>
      <c r="Q188" s="30"/>
      <c r="R188" s="43">
        <f t="shared" si="346"/>
        <v>0</v>
      </c>
      <c r="S188" s="30">
        <f t="shared" si="347"/>
        <v>0</v>
      </c>
      <c r="T188" s="47">
        <f t="shared" si="311"/>
        <v>0</v>
      </c>
      <c r="U188" s="30">
        <f t="shared" si="348"/>
        <v>5</v>
      </c>
      <c r="V188" s="36">
        <f t="shared" si="349"/>
        <v>1398.4</v>
      </c>
      <c r="W188" s="52"/>
      <c r="X188" s="43">
        <f t="shared" si="350"/>
        <v>0</v>
      </c>
      <c r="Y188" s="30"/>
      <c r="Z188" s="43"/>
      <c r="AA188" s="30">
        <f t="shared" si="351"/>
        <v>0</v>
      </c>
      <c r="AB188" s="47">
        <f t="shared" si="316"/>
        <v>0</v>
      </c>
      <c r="AC188" s="30">
        <f t="shared" si="352"/>
        <v>5</v>
      </c>
      <c r="AD188" s="36">
        <f t="shared" si="353"/>
        <v>1398.4</v>
      </c>
      <c r="AE188" s="52"/>
      <c r="AF188" s="43">
        <f t="shared" si="354"/>
        <v>0</v>
      </c>
      <c r="AG188" s="30"/>
      <c r="AH188" s="43"/>
      <c r="AI188" s="30">
        <f t="shared" si="355"/>
        <v>0</v>
      </c>
      <c r="AJ188" s="47">
        <f t="shared" si="321"/>
        <v>0</v>
      </c>
      <c r="AK188" s="30">
        <f t="shared" si="356"/>
        <v>5</v>
      </c>
      <c r="AL188" s="36">
        <f t="shared" si="357"/>
        <v>1398.4</v>
      </c>
    </row>
    <row r="189" spans="1:38" ht="14.25" customHeight="1" x14ac:dyDescent="0.2">
      <c r="A189" s="92" t="s">
        <v>774</v>
      </c>
      <c r="B189" s="12" t="s">
        <v>347</v>
      </c>
      <c r="C189" s="11" t="s">
        <v>26</v>
      </c>
      <c r="D189" s="11" t="s">
        <v>348</v>
      </c>
      <c r="E189" s="13" t="s">
        <v>31</v>
      </c>
      <c r="F189" s="12">
        <v>3</v>
      </c>
      <c r="G189" s="14">
        <v>369.68</v>
      </c>
      <c r="H189" s="14">
        <v>452.74</v>
      </c>
      <c r="I189" s="14">
        <v>1358.22</v>
      </c>
      <c r="J189" s="28">
        <v>9.6946466809421836E-4</v>
      </c>
      <c r="K189" s="30"/>
      <c r="L189" s="43">
        <f t="shared" si="341"/>
        <v>0</v>
      </c>
      <c r="M189" s="30">
        <f t="shared" si="342"/>
        <v>0</v>
      </c>
      <c r="N189" s="25">
        <f t="shared" si="343"/>
        <v>0</v>
      </c>
      <c r="O189" s="30">
        <f t="shared" si="344"/>
        <v>3</v>
      </c>
      <c r="P189" s="36">
        <f t="shared" si="345"/>
        <v>1358.22</v>
      </c>
      <c r="Q189" s="30"/>
      <c r="R189" s="43">
        <f t="shared" si="346"/>
        <v>0</v>
      </c>
      <c r="S189" s="30">
        <f t="shared" si="347"/>
        <v>0</v>
      </c>
      <c r="T189" s="47">
        <f t="shared" si="311"/>
        <v>0</v>
      </c>
      <c r="U189" s="30">
        <f t="shared" si="348"/>
        <v>3</v>
      </c>
      <c r="V189" s="36">
        <f t="shared" si="349"/>
        <v>1358.22</v>
      </c>
      <c r="W189" s="52"/>
      <c r="X189" s="43">
        <f t="shared" si="350"/>
        <v>0</v>
      </c>
      <c r="Y189" s="30"/>
      <c r="Z189" s="43"/>
      <c r="AA189" s="30">
        <f t="shared" si="351"/>
        <v>0</v>
      </c>
      <c r="AB189" s="47">
        <f t="shared" si="316"/>
        <v>0</v>
      </c>
      <c r="AC189" s="30">
        <f t="shared" si="352"/>
        <v>3</v>
      </c>
      <c r="AD189" s="36">
        <f t="shared" si="353"/>
        <v>1358.22</v>
      </c>
      <c r="AE189" s="52"/>
      <c r="AF189" s="43">
        <f t="shared" si="354"/>
        <v>0</v>
      </c>
      <c r="AG189" s="30"/>
      <c r="AH189" s="43"/>
      <c r="AI189" s="30">
        <f t="shared" si="355"/>
        <v>0</v>
      </c>
      <c r="AJ189" s="47">
        <f t="shared" si="321"/>
        <v>0</v>
      </c>
      <c r="AK189" s="30">
        <f t="shared" si="356"/>
        <v>3</v>
      </c>
      <c r="AL189" s="36">
        <f t="shared" si="357"/>
        <v>1358.22</v>
      </c>
    </row>
    <row r="190" spans="1:38" ht="25.5" customHeight="1" x14ac:dyDescent="0.2">
      <c r="A190" s="92" t="s">
        <v>775</v>
      </c>
      <c r="B190" s="12" t="s">
        <v>349</v>
      </c>
      <c r="C190" s="11" t="s">
        <v>26</v>
      </c>
      <c r="D190" s="11" t="s">
        <v>350</v>
      </c>
      <c r="E190" s="13" t="s">
        <v>31</v>
      </c>
      <c r="F190" s="12">
        <v>1</v>
      </c>
      <c r="G190" s="14">
        <v>499.07</v>
      </c>
      <c r="H190" s="14">
        <v>611.21</v>
      </c>
      <c r="I190" s="14">
        <v>611.21</v>
      </c>
      <c r="J190" s="28">
        <v>4.3626695217701642E-4</v>
      </c>
      <c r="K190" s="30"/>
      <c r="L190" s="43">
        <f t="shared" si="341"/>
        <v>0</v>
      </c>
      <c r="M190" s="30">
        <f t="shared" si="342"/>
        <v>0</v>
      </c>
      <c r="N190" s="25">
        <f t="shared" si="343"/>
        <v>0</v>
      </c>
      <c r="O190" s="30">
        <f t="shared" si="344"/>
        <v>1</v>
      </c>
      <c r="P190" s="36">
        <f t="shared" si="345"/>
        <v>611.21</v>
      </c>
      <c r="Q190" s="30"/>
      <c r="R190" s="43">
        <f t="shared" si="346"/>
        <v>0</v>
      </c>
      <c r="S190" s="30">
        <f t="shared" si="347"/>
        <v>0</v>
      </c>
      <c r="T190" s="47">
        <f t="shared" si="311"/>
        <v>0</v>
      </c>
      <c r="U190" s="30">
        <f t="shared" si="348"/>
        <v>1</v>
      </c>
      <c r="V190" s="36">
        <f t="shared" si="349"/>
        <v>611.21</v>
      </c>
      <c r="W190" s="52"/>
      <c r="X190" s="43">
        <f t="shared" si="350"/>
        <v>0</v>
      </c>
      <c r="Y190" s="30"/>
      <c r="Z190" s="43"/>
      <c r="AA190" s="30">
        <f t="shared" si="351"/>
        <v>0</v>
      </c>
      <c r="AB190" s="47">
        <f t="shared" si="316"/>
        <v>0</v>
      </c>
      <c r="AC190" s="30">
        <f t="shared" si="352"/>
        <v>1</v>
      </c>
      <c r="AD190" s="36">
        <f t="shared" si="353"/>
        <v>611.21</v>
      </c>
      <c r="AE190" s="52"/>
      <c r="AF190" s="43">
        <f t="shared" si="354"/>
        <v>0</v>
      </c>
      <c r="AG190" s="30"/>
      <c r="AH190" s="43"/>
      <c r="AI190" s="30">
        <f t="shared" si="355"/>
        <v>0</v>
      </c>
      <c r="AJ190" s="47">
        <f t="shared" si="321"/>
        <v>0</v>
      </c>
      <c r="AK190" s="30">
        <f t="shared" si="356"/>
        <v>1</v>
      </c>
      <c r="AL190" s="36">
        <f t="shared" si="357"/>
        <v>611.21</v>
      </c>
    </row>
    <row r="191" spans="1:38" ht="27.75" customHeight="1" x14ac:dyDescent="0.2">
      <c r="A191" s="92" t="s">
        <v>776</v>
      </c>
      <c r="B191" s="12" t="s">
        <v>351</v>
      </c>
      <c r="C191" s="11" t="s">
        <v>26</v>
      </c>
      <c r="D191" s="11" t="s">
        <v>352</v>
      </c>
      <c r="E191" s="13" t="s">
        <v>31</v>
      </c>
      <c r="F191" s="12">
        <v>5</v>
      </c>
      <c r="G191" s="14">
        <v>108.2</v>
      </c>
      <c r="H191" s="14">
        <v>132.51</v>
      </c>
      <c r="I191" s="14">
        <v>662.55</v>
      </c>
      <c r="J191" s="28">
        <v>4.7291220556745182E-4</v>
      </c>
      <c r="K191" s="30"/>
      <c r="L191" s="43">
        <f t="shared" si="341"/>
        <v>0</v>
      </c>
      <c r="M191" s="30">
        <f t="shared" si="342"/>
        <v>0</v>
      </c>
      <c r="N191" s="25">
        <f t="shared" si="343"/>
        <v>0</v>
      </c>
      <c r="O191" s="30">
        <f t="shared" si="344"/>
        <v>5</v>
      </c>
      <c r="P191" s="36">
        <f t="shared" si="345"/>
        <v>662.55</v>
      </c>
      <c r="Q191" s="30"/>
      <c r="R191" s="43">
        <f t="shared" si="346"/>
        <v>0</v>
      </c>
      <c r="S191" s="30">
        <f t="shared" si="347"/>
        <v>0</v>
      </c>
      <c r="T191" s="47">
        <f t="shared" si="311"/>
        <v>0</v>
      </c>
      <c r="U191" s="30">
        <f t="shared" si="348"/>
        <v>5</v>
      </c>
      <c r="V191" s="36">
        <f t="shared" si="349"/>
        <v>662.55</v>
      </c>
      <c r="W191" s="52"/>
      <c r="X191" s="43">
        <f t="shared" si="350"/>
        <v>0</v>
      </c>
      <c r="Y191" s="30"/>
      <c r="Z191" s="43"/>
      <c r="AA191" s="30">
        <f t="shared" si="351"/>
        <v>0</v>
      </c>
      <c r="AB191" s="47">
        <f t="shared" si="316"/>
        <v>0</v>
      </c>
      <c r="AC191" s="30">
        <f t="shared" si="352"/>
        <v>5</v>
      </c>
      <c r="AD191" s="36">
        <f t="shared" si="353"/>
        <v>662.55</v>
      </c>
      <c r="AE191" s="52"/>
      <c r="AF191" s="43">
        <f t="shared" si="354"/>
        <v>0</v>
      </c>
      <c r="AG191" s="30"/>
      <c r="AH191" s="43"/>
      <c r="AI191" s="30">
        <f t="shared" si="355"/>
        <v>0</v>
      </c>
      <c r="AJ191" s="47">
        <f t="shared" si="321"/>
        <v>0</v>
      </c>
      <c r="AK191" s="30">
        <f t="shared" si="356"/>
        <v>5</v>
      </c>
      <c r="AL191" s="36">
        <f t="shared" si="357"/>
        <v>662.55</v>
      </c>
    </row>
    <row r="192" spans="1:38" ht="14.25" customHeight="1" x14ac:dyDescent="0.2">
      <c r="A192" s="92" t="s">
        <v>777</v>
      </c>
      <c r="B192" s="12" t="s">
        <v>353</v>
      </c>
      <c r="C192" s="11" t="s">
        <v>26</v>
      </c>
      <c r="D192" s="11" t="s">
        <v>354</v>
      </c>
      <c r="E192" s="13" t="s">
        <v>31</v>
      </c>
      <c r="F192" s="12">
        <v>6</v>
      </c>
      <c r="G192" s="14">
        <v>108.44</v>
      </c>
      <c r="H192" s="14">
        <v>132.80000000000001</v>
      </c>
      <c r="I192" s="14">
        <v>796.8</v>
      </c>
      <c r="J192" s="28">
        <v>5.6873661670235544E-4</v>
      </c>
      <c r="K192" s="30"/>
      <c r="L192" s="43">
        <f t="shared" si="341"/>
        <v>0</v>
      </c>
      <c r="M192" s="30">
        <f t="shared" si="342"/>
        <v>0</v>
      </c>
      <c r="N192" s="25">
        <f t="shared" si="343"/>
        <v>0</v>
      </c>
      <c r="O192" s="30">
        <f t="shared" si="344"/>
        <v>6</v>
      </c>
      <c r="P192" s="36">
        <f t="shared" si="345"/>
        <v>796.80000000000007</v>
      </c>
      <c r="Q192" s="30"/>
      <c r="R192" s="43">
        <f t="shared" si="346"/>
        <v>0</v>
      </c>
      <c r="S192" s="30">
        <f t="shared" si="347"/>
        <v>0</v>
      </c>
      <c r="T192" s="47">
        <f t="shared" si="311"/>
        <v>0</v>
      </c>
      <c r="U192" s="30">
        <f t="shared" si="348"/>
        <v>6</v>
      </c>
      <c r="V192" s="36">
        <f t="shared" si="349"/>
        <v>796.80000000000007</v>
      </c>
      <c r="W192" s="52"/>
      <c r="X192" s="43">
        <f t="shared" si="350"/>
        <v>0</v>
      </c>
      <c r="Y192" s="30"/>
      <c r="Z192" s="43"/>
      <c r="AA192" s="30">
        <f t="shared" si="351"/>
        <v>0</v>
      </c>
      <c r="AB192" s="47">
        <f t="shared" si="316"/>
        <v>0</v>
      </c>
      <c r="AC192" s="30">
        <f t="shared" si="352"/>
        <v>6</v>
      </c>
      <c r="AD192" s="36">
        <f t="shared" si="353"/>
        <v>796.80000000000007</v>
      </c>
      <c r="AE192" s="52"/>
      <c r="AF192" s="43">
        <f t="shared" si="354"/>
        <v>0</v>
      </c>
      <c r="AG192" s="30"/>
      <c r="AH192" s="43"/>
      <c r="AI192" s="30">
        <f t="shared" si="355"/>
        <v>0</v>
      </c>
      <c r="AJ192" s="47">
        <f t="shared" si="321"/>
        <v>0</v>
      </c>
      <c r="AK192" s="30">
        <f t="shared" si="356"/>
        <v>6</v>
      </c>
      <c r="AL192" s="36">
        <f t="shared" si="357"/>
        <v>796.80000000000007</v>
      </c>
    </row>
    <row r="193" spans="1:38" ht="14.25" customHeight="1" x14ac:dyDescent="0.2">
      <c r="A193" s="92" t="s">
        <v>778</v>
      </c>
      <c r="B193" s="12" t="s">
        <v>355</v>
      </c>
      <c r="C193" s="11" t="s">
        <v>26</v>
      </c>
      <c r="D193" s="11" t="s">
        <v>356</v>
      </c>
      <c r="E193" s="13" t="s">
        <v>31</v>
      </c>
      <c r="F193" s="12">
        <v>11</v>
      </c>
      <c r="G193" s="14">
        <v>45.62</v>
      </c>
      <c r="H193" s="14">
        <v>55.87</v>
      </c>
      <c r="I193" s="14">
        <v>614.57000000000005</v>
      </c>
      <c r="J193" s="28">
        <v>4.3866523911491789E-4</v>
      </c>
      <c r="K193" s="30"/>
      <c r="L193" s="43">
        <f t="shared" si="341"/>
        <v>0</v>
      </c>
      <c r="M193" s="30">
        <f t="shared" si="342"/>
        <v>0</v>
      </c>
      <c r="N193" s="25">
        <f t="shared" si="343"/>
        <v>0</v>
      </c>
      <c r="O193" s="30">
        <f t="shared" si="344"/>
        <v>11</v>
      </c>
      <c r="P193" s="36">
        <f t="shared" si="345"/>
        <v>614.56999999999994</v>
      </c>
      <c r="Q193" s="30"/>
      <c r="R193" s="43">
        <f t="shared" si="346"/>
        <v>0</v>
      </c>
      <c r="S193" s="30">
        <f t="shared" si="347"/>
        <v>0</v>
      </c>
      <c r="T193" s="47">
        <f t="shared" si="311"/>
        <v>0</v>
      </c>
      <c r="U193" s="30">
        <f t="shared" si="348"/>
        <v>11</v>
      </c>
      <c r="V193" s="36">
        <f t="shared" si="349"/>
        <v>614.56999999999994</v>
      </c>
      <c r="W193" s="52"/>
      <c r="X193" s="43">
        <f t="shared" si="350"/>
        <v>0</v>
      </c>
      <c r="Y193" s="30"/>
      <c r="Z193" s="43"/>
      <c r="AA193" s="30">
        <f t="shared" si="351"/>
        <v>0</v>
      </c>
      <c r="AB193" s="47">
        <f t="shared" si="316"/>
        <v>0</v>
      </c>
      <c r="AC193" s="30">
        <f t="shared" si="352"/>
        <v>11</v>
      </c>
      <c r="AD193" s="36">
        <f t="shared" si="353"/>
        <v>614.56999999999994</v>
      </c>
      <c r="AE193" s="52"/>
      <c r="AF193" s="43">
        <f t="shared" si="354"/>
        <v>0</v>
      </c>
      <c r="AG193" s="30"/>
      <c r="AH193" s="43"/>
      <c r="AI193" s="30">
        <f t="shared" si="355"/>
        <v>0</v>
      </c>
      <c r="AJ193" s="47">
        <f t="shared" si="321"/>
        <v>0</v>
      </c>
      <c r="AK193" s="30">
        <f t="shared" si="356"/>
        <v>11</v>
      </c>
      <c r="AL193" s="36">
        <f t="shared" si="357"/>
        <v>614.56999999999994</v>
      </c>
    </row>
    <row r="194" spans="1:38" ht="25.5" customHeight="1" x14ac:dyDescent="0.2">
      <c r="A194" s="92" t="s">
        <v>779</v>
      </c>
      <c r="B194" s="12" t="s">
        <v>357</v>
      </c>
      <c r="C194" s="11" t="s">
        <v>26</v>
      </c>
      <c r="D194" s="11" t="s">
        <v>358</v>
      </c>
      <c r="E194" s="13" t="s">
        <v>31</v>
      </c>
      <c r="F194" s="12">
        <v>8</v>
      </c>
      <c r="G194" s="14">
        <v>20.57</v>
      </c>
      <c r="H194" s="14">
        <v>25.19</v>
      </c>
      <c r="I194" s="14">
        <v>201.52</v>
      </c>
      <c r="J194" s="28">
        <v>1.4384011420413991E-4</v>
      </c>
      <c r="K194" s="30"/>
      <c r="L194" s="43">
        <f t="shared" si="341"/>
        <v>0</v>
      </c>
      <c r="M194" s="30">
        <f t="shared" si="342"/>
        <v>0</v>
      </c>
      <c r="N194" s="25">
        <f t="shared" si="343"/>
        <v>0</v>
      </c>
      <c r="O194" s="30">
        <f t="shared" si="344"/>
        <v>8</v>
      </c>
      <c r="P194" s="36">
        <f t="shared" si="345"/>
        <v>201.52</v>
      </c>
      <c r="Q194" s="30"/>
      <c r="R194" s="43">
        <f t="shared" si="346"/>
        <v>0</v>
      </c>
      <c r="S194" s="30">
        <f t="shared" si="347"/>
        <v>0</v>
      </c>
      <c r="T194" s="47">
        <f t="shared" si="311"/>
        <v>0</v>
      </c>
      <c r="U194" s="30">
        <f t="shared" si="348"/>
        <v>8</v>
      </c>
      <c r="V194" s="36">
        <f t="shared" si="349"/>
        <v>201.52</v>
      </c>
      <c r="W194" s="52"/>
      <c r="X194" s="43">
        <f t="shared" si="350"/>
        <v>0</v>
      </c>
      <c r="Y194" s="30"/>
      <c r="Z194" s="43"/>
      <c r="AA194" s="30">
        <f t="shared" si="351"/>
        <v>0</v>
      </c>
      <c r="AB194" s="47">
        <f t="shared" si="316"/>
        <v>0</v>
      </c>
      <c r="AC194" s="30">
        <f t="shared" si="352"/>
        <v>8</v>
      </c>
      <c r="AD194" s="36">
        <f t="shared" si="353"/>
        <v>201.52</v>
      </c>
      <c r="AE194" s="52"/>
      <c r="AF194" s="43">
        <f t="shared" si="354"/>
        <v>0</v>
      </c>
      <c r="AG194" s="30"/>
      <c r="AH194" s="43"/>
      <c r="AI194" s="30">
        <f t="shared" si="355"/>
        <v>0</v>
      </c>
      <c r="AJ194" s="47">
        <f t="shared" si="321"/>
        <v>0</v>
      </c>
      <c r="AK194" s="30">
        <f t="shared" si="356"/>
        <v>8</v>
      </c>
      <c r="AL194" s="36">
        <f t="shared" si="357"/>
        <v>201.52</v>
      </c>
    </row>
    <row r="195" spans="1:38" ht="14.25" customHeight="1" x14ac:dyDescent="0.2">
      <c r="A195" s="92" t="s">
        <v>780</v>
      </c>
      <c r="B195" s="12" t="s">
        <v>359</v>
      </c>
      <c r="C195" s="11" t="s">
        <v>26</v>
      </c>
      <c r="D195" s="11" t="s">
        <v>360</v>
      </c>
      <c r="E195" s="13" t="s">
        <v>31</v>
      </c>
      <c r="F195" s="12">
        <v>4</v>
      </c>
      <c r="G195" s="14">
        <v>251.25</v>
      </c>
      <c r="H195" s="14">
        <v>307.7</v>
      </c>
      <c r="I195" s="14">
        <v>1230.8</v>
      </c>
      <c r="J195" s="28">
        <v>8.7851534618129908E-4</v>
      </c>
      <c r="K195" s="30"/>
      <c r="L195" s="43">
        <f t="shared" si="341"/>
        <v>0</v>
      </c>
      <c r="M195" s="30">
        <f t="shared" si="342"/>
        <v>0</v>
      </c>
      <c r="N195" s="25">
        <f t="shared" si="343"/>
        <v>0</v>
      </c>
      <c r="O195" s="30">
        <f t="shared" si="344"/>
        <v>4</v>
      </c>
      <c r="P195" s="36">
        <f t="shared" si="345"/>
        <v>1230.8</v>
      </c>
      <c r="Q195" s="30"/>
      <c r="R195" s="43">
        <f t="shared" si="346"/>
        <v>0</v>
      </c>
      <c r="S195" s="30">
        <f t="shared" si="347"/>
        <v>0</v>
      </c>
      <c r="T195" s="47">
        <f t="shared" si="311"/>
        <v>0</v>
      </c>
      <c r="U195" s="30">
        <f t="shared" si="348"/>
        <v>4</v>
      </c>
      <c r="V195" s="36">
        <f t="shared" si="349"/>
        <v>1230.8</v>
      </c>
      <c r="W195" s="52"/>
      <c r="X195" s="43">
        <f t="shared" si="350"/>
        <v>0</v>
      </c>
      <c r="Y195" s="30"/>
      <c r="Z195" s="43"/>
      <c r="AA195" s="30">
        <f t="shared" si="351"/>
        <v>0</v>
      </c>
      <c r="AB195" s="47">
        <f t="shared" si="316"/>
        <v>0</v>
      </c>
      <c r="AC195" s="30">
        <f t="shared" si="352"/>
        <v>4</v>
      </c>
      <c r="AD195" s="36">
        <f t="shared" si="353"/>
        <v>1230.8</v>
      </c>
      <c r="AE195" s="52"/>
      <c r="AF195" s="43">
        <f t="shared" si="354"/>
        <v>0</v>
      </c>
      <c r="AG195" s="30"/>
      <c r="AH195" s="43"/>
      <c r="AI195" s="30">
        <f t="shared" si="355"/>
        <v>0</v>
      </c>
      <c r="AJ195" s="47">
        <f t="shared" si="321"/>
        <v>0</v>
      </c>
      <c r="AK195" s="30">
        <f t="shared" si="356"/>
        <v>4</v>
      </c>
      <c r="AL195" s="36">
        <f t="shared" si="357"/>
        <v>1230.8</v>
      </c>
    </row>
    <row r="196" spans="1:38" ht="14.25" customHeight="1" x14ac:dyDescent="0.2">
      <c r="A196" s="92" t="s">
        <v>781</v>
      </c>
      <c r="B196" s="12" t="s">
        <v>361</v>
      </c>
      <c r="C196" s="11" t="s">
        <v>26</v>
      </c>
      <c r="D196" s="11" t="s">
        <v>362</v>
      </c>
      <c r="E196" s="13" t="s">
        <v>31</v>
      </c>
      <c r="F196" s="12">
        <v>2</v>
      </c>
      <c r="G196" s="14">
        <v>484.83</v>
      </c>
      <c r="H196" s="14">
        <v>593.77</v>
      </c>
      <c r="I196" s="14">
        <v>1187.54</v>
      </c>
      <c r="J196" s="28">
        <v>8.4763740185581722E-4</v>
      </c>
      <c r="K196" s="30"/>
      <c r="L196" s="43">
        <f t="shared" si="341"/>
        <v>0</v>
      </c>
      <c r="M196" s="30">
        <f t="shared" si="342"/>
        <v>0</v>
      </c>
      <c r="N196" s="25">
        <f t="shared" si="343"/>
        <v>0</v>
      </c>
      <c r="O196" s="30">
        <f t="shared" si="344"/>
        <v>2</v>
      </c>
      <c r="P196" s="36">
        <f t="shared" si="345"/>
        <v>1187.54</v>
      </c>
      <c r="Q196" s="30"/>
      <c r="R196" s="43">
        <f t="shared" si="346"/>
        <v>0</v>
      </c>
      <c r="S196" s="30">
        <f t="shared" si="347"/>
        <v>0</v>
      </c>
      <c r="T196" s="47">
        <f t="shared" si="311"/>
        <v>0</v>
      </c>
      <c r="U196" s="30">
        <f t="shared" si="348"/>
        <v>2</v>
      </c>
      <c r="V196" s="36">
        <f t="shared" si="349"/>
        <v>1187.54</v>
      </c>
      <c r="W196" s="52"/>
      <c r="X196" s="43">
        <f t="shared" si="350"/>
        <v>0</v>
      </c>
      <c r="Y196" s="30"/>
      <c r="Z196" s="43"/>
      <c r="AA196" s="30">
        <f t="shared" si="351"/>
        <v>0</v>
      </c>
      <c r="AB196" s="47">
        <f t="shared" si="316"/>
        <v>0</v>
      </c>
      <c r="AC196" s="30">
        <f t="shared" si="352"/>
        <v>2</v>
      </c>
      <c r="AD196" s="36">
        <f t="shared" si="353"/>
        <v>1187.54</v>
      </c>
      <c r="AE196" s="52"/>
      <c r="AF196" s="43">
        <f t="shared" si="354"/>
        <v>0</v>
      </c>
      <c r="AG196" s="30"/>
      <c r="AH196" s="43"/>
      <c r="AI196" s="30">
        <f t="shared" si="355"/>
        <v>0</v>
      </c>
      <c r="AJ196" s="47">
        <f t="shared" si="321"/>
        <v>0</v>
      </c>
      <c r="AK196" s="30">
        <f t="shared" si="356"/>
        <v>2</v>
      </c>
      <c r="AL196" s="36">
        <f t="shared" si="357"/>
        <v>1187.54</v>
      </c>
    </row>
    <row r="197" spans="1:38" ht="14.25" customHeight="1" x14ac:dyDescent="0.2">
      <c r="A197" s="92" t="s">
        <v>782</v>
      </c>
      <c r="B197" s="12" t="s">
        <v>363</v>
      </c>
      <c r="C197" s="11" t="s">
        <v>22</v>
      </c>
      <c r="D197" s="11" t="s">
        <v>364</v>
      </c>
      <c r="E197" s="13" t="s">
        <v>365</v>
      </c>
      <c r="F197" s="12">
        <v>9</v>
      </c>
      <c r="G197" s="14">
        <v>36.630000000000003</v>
      </c>
      <c r="H197" s="14">
        <v>44.86</v>
      </c>
      <c r="I197" s="14">
        <v>403.74</v>
      </c>
      <c r="J197" s="28">
        <v>2.8817987152034261E-4</v>
      </c>
      <c r="K197" s="30"/>
      <c r="L197" s="43">
        <f t="shared" si="341"/>
        <v>0</v>
      </c>
      <c r="M197" s="30">
        <f t="shared" si="342"/>
        <v>0</v>
      </c>
      <c r="N197" s="25">
        <f t="shared" si="343"/>
        <v>0</v>
      </c>
      <c r="O197" s="30">
        <f t="shared" si="344"/>
        <v>9</v>
      </c>
      <c r="P197" s="36">
        <f t="shared" si="345"/>
        <v>403.74</v>
      </c>
      <c r="Q197" s="30"/>
      <c r="R197" s="43">
        <f t="shared" si="346"/>
        <v>0</v>
      </c>
      <c r="S197" s="30">
        <f t="shared" si="347"/>
        <v>0</v>
      </c>
      <c r="T197" s="47">
        <f t="shared" si="311"/>
        <v>0</v>
      </c>
      <c r="U197" s="30">
        <f t="shared" si="348"/>
        <v>9</v>
      </c>
      <c r="V197" s="36">
        <f t="shared" si="349"/>
        <v>403.74</v>
      </c>
      <c r="W197" s="52"/>
      <c r="X197" s="43">
        <f t="shared" si="350"/>
        <v>0</v>
      </c>
      <c r="Y197" s="30"/>
      <c r="Z197" s="43"/>
      <c r="AA197" s="30">
        <f t="shared" si="351"/>
        <v>0</v>
      </c>
      <c r="AB197" s="47">
        <f t="shared" si="316"/>
        <v>0</v>
      </c>
      <c r="AC197" s="30">
        <f t="shared" si="352"/>
        <v>9</v>
      </c>
      <c r="AD197" s="36">
        <f t="shared" si="353"/>
        <v>403.74</v>
      </c>
      <c r="AE197" s="52"/>
      <c r="AF197" s="43">
        <f t="shared" si="354"/>
        <v>0</v>
      </c>
      <c r="AG197" s="30"/>
      <c r="AH197" s="43"/>
      <c r="AI197" s="30">
        <f t="shared" si="355"/>
        <v>0</v>
      </c>
      <c r="AJ197" s="47">
        <f t="shared" si="321"/>
        <v>0</v>
      </c>
      <c r="AK197" s="30">
        <f t="shared" si="356"/>
        <v>9</v>
      </c>
      <c r="AL197" s="36">
        <f t="shared" si="357"/>
        <v>403.74</v>
      </c>
    </row>
    <row r="198" spans="1:38" ht="14.25" customHeight="1" x14ac:dyDescent="0.2">
      <c r="A198" s="92" t="s">
        <v>783</v>
      </c>
      <c r="B198" s="12" t="s">
        <v>366</v>
      </c>
      <c r="C198" s="11" t="s">
        <v>26</v>
      </c>
      <c r="D198" s="11" t="s">
        <v>367</v>
      </c>
      <c r="E198" s="13" t="s">
        <v>31</v>
      </c>
      <c r="F198" s="12">
        <v>9</v>
      </c>
      <c r="G198" s="14">
        <v>71.19</v>
      </c>
      <c r="H198" s="14">
        <v>87.18</v>
      </c>
      <c r="I198" s="14">
        <v>784.62</v>
      </c>
      <c r="J198" s="28">
        <v>5.600428265524625E-4</v>
      </c>
      <c r="K198" s="30"/>
      <c r="L198" s="43">
        <f t="shared" si="341"/>
        <v>0</v>
      </c>
      <c r="M198" s="30">
        <f t="shared" si="342"/>
        <v>0</v>
      </c>
      <c r="N198" s="25">
        <f t="shared" si="343"/>
        <v>0</v>
      </c>
      <c r="O198" s="30">
        <f t="shared" si="344"/>
        <v>9</v>
      </c>
      <c r="P198" s="36">
        <f t="shared" si="345"/>
        <v>784.62000000000012</v>
      </c>
      <c r="Q198" s="30"/>
      <c r="R198" s="43">
        <f t="shared" si="346"/>
        <v>0</v>
      </c>
      <c r="S198" s="30">
        <f t="shared" si="347"/>
        <v>0</v>
      </c>
      <c r="T198" s="47">
        <f t="shared" si="311"/>
        <v>0</v>
      </c>
      <c r="U198" s="30">
        <f t="shared" si="348"/>
        <v>9</v>
      </c>
      <c r="V198" s="36">
        <f t="shared" si="349"/>
        <v>784.62000000000012</v>
      </c>
      <c r="W198" s="52"/>
      <c r="X198" s="43">
        <f t="shared" si="350"/>
        <v>0</v>
      </c>
      <c r="Y198" s="30"/>
      <c r="Z198" s="43"/>
      <c r="AA198" s="30">
        <f t="shared" si="351"/>
        <v>0</v>
      </c>
      <c r="AB198" s="47">
        <f t="shared" si="316"/>
        <v>0</v>
      </c>
      <c r="AC198" s="30">
        <f t="shared" si="352"/>
        <v>9</v>
      </c>
      <c r="AD198" s="36">
        <f t="shared" si="353"/>
        <v>784.62000000000012</v>
      </c>
      <c r="AE198" s="52"/>
      <c r="AF198" s="43">
        <f t="shared" si="354"/>
        <v>0</v>
      </c>
      <c r="AG198" s="30"/>
      <c r="AH198" s="43"/>
      <c r="AI198" s="30">
        <f t="shared" si="355"/>
        <v>0</v>
      </c>
      <c r="AJ198" s="47">
        <f t="shared" si="321"/>
        <v>0</v>
      </c>
      <c r="AK198" s="30">
        <f t="shared" si="356"/>
        <v>9</v>
      </c>
      <c r="AL198" s="36">
        <f t="shared" si="357"/>
        <v>784.62000000000012</v>
      </c>
    </row>
    <row r="199" spans="1:38" ht="51.75" customHeight="1" x14ac:dyDescent="0.2">
      <c r="A199" s="92" t="s">
        <v>784</v>
      </c>
      <c r="B199" s="12" t="s">
        <v>368</v>
      </c>
      <c r="C199" s="11" t="s">
        <v>26</v>
      </c>
      <c r="D199" s="11" t="s">
        <v>369</v>
      </c>
      <c r="E199" s="13" t="s">
        <v>31</v>
      </c>
      <c r="F199" s="12">
        <v>1</v>
      </c>
      <c r="G199" s="14">
        <v>642.35</v>
      </c>
      <c r="H199" s="14">
        <v>786.68</v>
      </c>
      <c r="I199" s="14">
        <v>786.68</v>
      </c>
      <c r="J199" s="28">
        <v>5.6151320485367594E-4</v>
      </c>
      <c r="K199" s="30"/>
      <c r="L199" s="43">
        <f t="shared" si="341"/>
        <v>0</v>
      </c>
      <c r="M199" s="30">
        <f t="shared" si="342"/>
        <v>0</v>
      </c>
      <c r="N199" s="25">
        <f t="shared" si="343"/>
        <v>0</v>
      </c>
      <c r="O199" s="30">
        <f t="shared" si="344"/>
        <v>1</v>
      </c>
      <c r="P199" s="36">
        <f t="shared" si="345"/>
        <v>786.68</v>
      </c>
      <c r="Q199" s="30"/>
      <c r="R199" s="43">
        <f t="shared" si="346"/>
        <v>0</v>
      </c>
      <c r="S199" s="30">
        <f t="shared" si="347"/>
        <v>0</v>
      </c>
      <c r="T199" s="47">
        <f t="shared" si="311"/>
        <v>0</v>
      </c>
      <c r="U199" s="30">
        <f t="shared" si="348"/>
        <v>1</v>
      </c>
      <c r="V199" s="36">
        <f t="shared" si="349"/>
        <v>786.68</v>
      </c>
      <c r="W199" s="52"/>
      <c r="X199" s="43">
        <f t="shared" si="350"/>
        <v>0</v>
      </c>
      <c r="Y199" s="30"/>
      <c r="Z199" s="43"/>
      <c r="AA199" s="30">
        <f t="shared" si="351"/>
        <v>0</v>
      </c>
      <c r="AB199" s="47">
        <f t="shared" si="316"/>
        <v>0</v>
      </c>
      <c r="AC199" s="30">
        <f t="shared" si="352"/>
        <v>1</v>
      </c>
      <c r="AD199" s="36">
        <f t="shared" si="353"/>
        <v>786.68</v>
      </c>
      <c r="AE199" s="52"/>
      <c r="AF199" s="43">
        <f t="shared" si="354"/>
        <v>0</v>
      </c>
      <c r="AG199" s="30"/>
      <c r="AH199" s="43"/>
      <c r="AI199" s="30">
        <f t="shared" si="355"/>
        <v>0</v>
      </c>
      <c r="AJ199" s="47">
        <f t="shared" si="321"/>
        <v>0</v>
      </c>
      <c r="AK199" s="30">
        <f t="shared" si="356"/>
        <v>1</v>
      </c>
      <c r="AL199" s="36">
        <f t="shared" si="357"/>
        <v>786.68</v>
      </c>
    </row>
    <row r="200" spans="1:38" ht="39" customHeight="1" x14ac:dyDescent="0.2">
      <c r="A200" s="92" t="s">
        <v>785</v>
      </c>
      <c r="B200" s="12" t="s">
        <v>370</v>
      </c>
      <c r="C200" s="11" t="s">
        <v>26</v>
      </c>
      <c r="D200" s="11" t="s">
        <v>371</v>
      </c>
      <c r="E200" s="13" t="s">
        <v>31</v>
      </c>
      <c r="F200" s="12">
        <v>4</v>
      </c>
      <c r="G200" s="14">
        <v>331.94</v>
      </c>
      <c r="H200" s="14">
        <v>406.52</v>
      </c>
      <c r="I200" s="14">
        <v>1626.08</v>
      </c>
      <c r="J200" s="28">
        <v>1.1606566738044254E-3</v>
      </c>
      <c r="K200" s="30"/>
      <c r="L200" s="43">
        <f t="shared" si="341"/>
        <v>0</v>
      </c>
      <c r="M200" s="30">
        <f t="shared" si="342"/>
        <v>0</v>
      </c>
      <c r="N200" s="25">
        <f t="shared" si="343"/>
        <v>0</v>
      </c>
      <c r="O200" s="30">
        <f t="shared" si="344"/>
        <v>4</v>
      </c>
      <c r="P200" s="36">
        <f t="shared" si="345"/>
        <v>1626.08</v>
      </c>
      <c r="Q200" s="30"/>
      <c r="R200" s="43">
        <f t="shared" si="346"/>
        <v>0</v>
      </c>
      <c r="S200" s="30">
        <f t="shared" si="347"/>
        <v>0</v>
      </c>
      <c r="T200" s="47">
        <f t="shared" si="311"/>
        <v>0</v>
      </c>
      <c r="U200" s="30">
        <f t="shared" si="348"/>
        <v>4</v>
      </c>
      <c r="V200" s="36">
        <f t="shared" si="349"/>
        <v>1626.08</v>
      </c>
      <c r="W200" s="52"/>
      <c r="X200" s="43">
        <f t="shared" si="350"/>
        <v>0</v>
      </c>
      <c r="Y200" s="30"/>
      <c r="Z200" s="43"/>
      <c r="AA200" s="30">
        <f t="shared" si="351"/>
        <v>0</v>
      </c>
      <c r="AB200" s="47">
        <f t="shared" si="316"/>
        <v>0</v>
      </c>
      <c r="AC200" s="30">
        <f t="shared" si="352"/>
        <v>4</v>
      </c>
      <c r="AD200" s="36">
        <f t="shared" si="353"/>
        <v>1626.08</v>
      </c>
      <c r="AE200" s="52"/>
      <c r="AF200" s="43">
        <f t="shared" si="354"/>
        <v>0</v>
      </c>
      <c r="AG200" s="30"/>
      <c r="AH200" s="43"/>
      <c r="AI200" s="30">
        <f t="shared" si="355"/>
        <v>0</v>
      </c>
      <c r="AJ200" s="47">
        <f t="shared" si="321"/>
        <v>0</v>
      </c>
      <c r="AK200" s="30">
        <f t="shared" si="356"/>
        <v>4</v>
      </c>
      <c r="AL200" s="36">
        <f t="shared" si="357"/>
        <v>1626.08</v>
      </c>
    </row>
    <row r="201" spans="1:38" ht="14.25" customHeight="1" x14ac:dyDescent="0.2">
      <c r="A201" s="92" t="s">
        <v>786</v>
      </c>
      <c r="B201" s="12" t="s">
        <v>372</v>
      </c>
      <c r="C201" s="11" t="s">
        <v>26</v>
      </c>
      <c r="D201" s="11" t="s">
        <v>373</v>
      </c>
      <c r="E201" s="13" t="s">
        <v>31</v>
      </c>
      <c r="F201" s="12">
        <v>5</v>
      </c>
      <c r="G201" s="14">
        <v>79.23</v>
      </c>
      <c r="H201" s="14">
        <v>97.03</v>
      </c>
      <c r="I201" s="14">
        <v>485.15</v>
      </c>
      <c r="J201" s="28">
        <v>3.4628836545324768E-4</v>
      </c>
      <c r="K201" s="30"/>
      <c r="L201" s="43">
        <f t="shared" si="341"/>
        <v>0</v>
      </c>
      <c r="M201" s="30">
        <f t="shared" si="342"/>
        <v>0</v>
      </c>
      <c r="N201" s="25">
        <f t="shared" si="343"/>
        <v>0</v>
      </c>
      <c r="O201" s="30">
        <f t="shared" si="344"/>
        <v>5</v>
      </c>
      <c r="P201" s="36">
        <f t="shared" si="345"/>
        <v>485.15</v>
      </c>
      <c r="Q201" s="30"/>
      <c r="R201" s="43">
        <f t="shared" si="346"/>
        <v>0</v>
      </c>
      <c r="S201" s="30">
        <f t="shared" si="347"/>
        <v>0</v>
      </c>
      <c r="T201" s="47">
        <f t="shared" si="311"/>
        <v>0</v>
      </c>
      <c r="U201" s="30">
        <f t="shared" si="348"/>
        <v>5</v>
      </c>
      <c r="V201" s="36">
        <f t="shared" si="349"/>
        <v>485.15</v>
      </c>
      <c r="W201" s="52"/>
      <c r="X201" s="43">
        <f t="shared" si="350"/>
        <v>0</v>
      </c>
      <c r="Y201" s="30"/>
      <c r="Z201" s="43"/>
      <c r="AA201" s="30">
        <f t="shared" si="351"/>
        <v>0</v>
      </c>
      <c r="AB201" s="47">
        <f t="shared" si="316"/>
        <v>0</v>
      </c>
      <c r="AC201" s="30">
        <f t="shared" si="352"/>
        <v>5</v>
      </c>
      <c r="AD201" s="36">
        <f t="shared" si="353"/>
        <v>485.15</v>
      </c>
      <c r="AE201" s="52"/>
      <c r="AF201" s="43">
        <f t="shared" si="354"/>
        <v>0</v>
      </c>
      <c r="AG201" s="30"/>
      <c r="AH201" s="43"/>
      <c r="AI201" s="30">
        <f t="shared" si="355"/>
        <v>0</v>
      </c>
      <c r="AJ201" s="47">
        <f t="shared" si="321"/>
        <v>0</v>
      </c>
      <c r="AK201" s="30">
        <f t="shared" si="356"/>
        <v>5</v>
      </c>
      <c r="AL201" s="36">
        <f t="shared" si="357"/>
        <v>485.15</v>
      </c>
    </row>
    <row r="202" spans="1:38" ht="39" customHeight="1" x14ac:dyDescent="0.2">
      <c r="A202" s="92" t="s">
        <v>787</v>
      </c>
      <c r="B202" s="12" t="s">
        <v>370</v>
      </c>
      <c r="C202" s="11" t="s">
        <v>26</v>
      </c>
      <c r="D202" s="11" t="s">
        <v>371</v>
      </c>
      <c r="E202" s="13" t="s">
        <v>31</v>
      </c>
      <c r="F202" s="12">
        <v>2</v>
      </c>
      <c r="G202" s="14">
        <v>331.94</v>
      </c>
      <c r="H202" s="14">
        <v>406.52</v>
      </c>
      <c r="I202" s="14">
        <v>813.04</v>
      </c>
      <c r="J202" s="28">
        <v>5.8032833690221269E-4</v>
      </c>
      <c r="K202" s="30"/>
      <c r="L202" s="43">
        <f t="shared" si="341"/>
        <v>0</v>
      </c>
      <c r="M202" s="30">
        <f t="shared" si="342"/>
        <v>0</v>
      </c>
      <c r="N202" s="25">
        <f t="shared" si="343"/>
        <v>0</v>
      </c>
      <c r="O202" s="30">
        <f t="shared" si="344"/>
        <v>2</v>
      </c>
      <c r="P202" s="36">
        <f t="shared" si="345"/>
        <v>813.04</v>
      </c>
      <c r="Q202" s="30"/>
      <c r="R202" s="43">
        <f t="shared" si="346"/>
        <v>0</v>
      </c>
      <c r="S202" s="30">
        <f t="shared" si="347"/>
        <v>0</v>
      </c>
      <c r="T202" s="47">
        <f t="shared" si="311"/>
        <v>0</v>
      </c>
      <c r="U202" s="30">
        <f t="shared" si="348"/>
        <v>2</v>
      </c>
      <c r="V202" s="36">
        <f t="shared" si="349"/>
        <v>813.04</v>
      </c>
      <c r="W202" s="52"/>
      <c r="X202" s="43">
        <f t="shared" si="350"/>
        <v>0</v>
      </c>
      <c r="Y202" s="30"/>
      <c r="Z202" s="43"/>
      <c r="AA202" s="30">
        <f t="shared" si="351"/>
        <v>0</v>
      </c>
      <c r="AB202" s="47">
        <f t="shared" si="316"/>
        <v>0</v>
      </c>
      <c r="AC202" s="30">
        <f t="shared" si="352"/>
        <v>2</v>
      </c>
      <c r="AD202" s="36">
        <f t="shared" si="353"/>
        <v>813.04</v>
      </c>
      <c r="AE202" s="52"/>
      <c r="AF202" s="43">
        <f t="shared" si="354"/>
        <v>0</v>
      </c>
      <c r="AG202" s="30"/>
      <c r="AH202" s="43"/>
      <c r="AI202" s="30">
        <f t="shared" si="355"/>
        <v>0</v>
      </c>
      <c r="AJ202" s="47">
        <f t="shared" si="321"/>
        <v>0</v>
      </c>
      <c r="AK202" s="30">
        <f t="shared" si="356"/>
        <v>2</v>
      </c>
      <c r="AL202" s="36">
        <f t="shared" si="357"/>
        <v>813.04</v>
      </c>
    </row>
    <row r="203" spans="1:38" ht="14.25" customHeight="1" x14ac:dyDescent="0.2">
      <c r="A203" s="92" t="s">
        <v>788</v>
      </c>
      <c r="B203" s="12" t="s">
        <v>374</v>
      </c>
      <c r="C203" s="11" t="s">
        <v>29</v>
      </c>
      <c r="D203" s="11" t="s">
        <v>375</v>
      </c>
      <c r="E203" s="13" t="s">
        <v>31</v>
      </c>
      <c r="F203" s="12">
        <v>1</v>
      </c>
      <c r="G203" s="14">
        <v>118.98</v>
      </c>
      <c r="H203" s="14">
        <v>145.71</v>
      </c>
      <c r="I203" s="14">
        <v>145.71</v>
      </c>
      <c r="J203" s="28">
        <v>1.0400428265524626E-4</v>
      </c>
      <c r="K203" s="30"/>
      <c r="L203" s="43">
        <f t="shared" si="341"/>
        <v>0</v>
      </c>
      <c r="M203" s="30">
        <f t="shared" si="342"/>
        <v>0</v>
      </c>
      <c r="N203" s="25">
        <f t="shared" si="343"/>
        <v>0</v>
      </c>
      <c r="O203" s="30">
        <f t="shared" si="344"/>
        <v>1</v>
      </c>
      <c r="P203" s="36">
        <f t="shared" si="345"/>
        <v>145.71</v>
      </c>
      <c r="Q203" s="30"/>
      <c r="R203" s="43">
        <f t="shared" si="346"/>
        <v>0</v>
      </c>
      <c r="S203" s="30">
        <f t="shared" si="347"/>
        <v>0</v>
      </c>
      <c r="T203" s="47">
        <f t="shared" ref="T203:T222" si="358">S203/$F$8</f>
        <v>0</v>
      </c>
      <c r="U203" s="30">
        <f t="shared" si="348"/>
        <v>1</v>
      </c>
      <c r="V203" s="36">
        <f t="shared" si="349"/>
        <v>145.71</v>
      </c>
      <c r="W203" s="52"/>
      <c r="X203" s="43">
        <f t="shared" si="350"/>
        <v>0</v>
      </c>
      <c r="Y203" s="30"/>
      <c r="Z203" s="43"/>
      <c r="AA203" s="30">
        <f t="shared" si="351"/>
        <v>0</v>
      </c>
      <c r="AB203" s="47">
        <f t="shared" ref="AB203:AB222" si="359">AA203/$F$8</f>
        <v>0</v>
      </c>
      <c r="AC203" s="30">
        <f t="shared" si="352"/>
        <v>1</v>
      </c>
      <c r="AD203" s="36">
        <f t="shared" si="353"/>
        <v>145.71</v>
      </c>
      <c r="AE203" s="52"/>
      <c r="AF203" s="43">
        <f t="shared" si="354"/>
        <v>0</v>
      </c>
      <c r="AG203" s="30"/>
      <c r="AH203" s="43"/>
      <c r="AI203" s="30">
        <f t="shared" si="355"/>
        <v>0</v>
      </c>
      <c r="AJ203" s="47">
        <f t="shared" ref="AJ203:AJ222" si="360">AI203/$F$8</f>
        <v>0</v>
      </c>
      <c r="AK203" s="30">
        <f t="shared" si="356"/>
        <v>1</v>
      </c>
      <c r="AL203" s="36">
        <f t="shared" si="357"/>
        <v>145.71</v>
      </c>
    </row>
    <row r="204" spans="1:38" ht="14.25" customHeight="1" x14ac:dyDescent="0.2">
      <c r="A204" s="92" t="s">
        <v>789</v>
      </c>
      <c r="B204" s="12" t="s">
        <v>376</v>
      </c>
      <c r="C204" s="11" t="s">
        <v>22</v>
      </c>
      <c r="D204" s="11" t="s">
        <v>377</v>
      </c>
      <c r="E204" s="13" t="s">
        <v>365</v>
      </c>
      <c r="F204" s="12">
        <v>1</v>
      </c>
      <c r="G204" s="14">
        <v>86.46</v>
      </c>
      <c r="H204" s="14">
        <v>105.88</v>
      </c>
      <c r="I204" s="14">
        <v>105.88</v>
      </c>
      <c r="J204" s="28">
        <v>7.5574589578872233E-5</v>
      </c>
      <c r="K204" s="30"/>
      <c r="L204" s="43">
        <f t="shared" si="341"/>
        <v>0</v>
      </c>
      <c r="M204" s="30">
        <f t="shared" si="342"/>
        <v>0</v>
      </c>
      <c r="N204" s="25">
        <f t="shared" si="343"/>
        <v>0</v>
      </c>
      <c r="O204" s="30">
        <f t="shared" si="344"/>
        <v>1</v>
      </c>
      <c r="P204" s="36">
        <f t="shared" si="345"/>
        <v>105.88</v>
      </c>
      <c r="Q204" s="30"/>
      <c r="R204" s="43">
        <f t="shared" si="346"/>
        <v>0</v>
      </c>
      <c r="S204" s="30">
        <f t="shared" si="347"/>
        <v>0</v>
      </c>
      <c r="T204" s="47">
        <f t="shared" si="358"/>
        <v>0</v>
      </c>
      <c r="U204" s="30">
        <f t="shared" si="348"/>
        <v>1</v>
      </c>
      <c r="V204" s="36">
        <f t="shared" si="349"/>
        <v>105.88</v>
      </c>
      <c r="W204" s="52"/>
      <c r="X204" s="43">
        <f t="shared" si="350"/>
        <v>0</v>
      </c>
      <c r="Y204" s="30"/>
      <c r="Z204" s="43"/>
      <c r="AA204" s="30">
        <f t="shared" si="351"/>
        <v>0</v>
      </c>
      <c r="AB204" s="47">
        <f t="shared" si="359"/>
        <v>0</v>
      </c>
      <c r="AC204" s="30">
        <f t="shared" si="352"/>
        <v>1</v>
      </c>
      <c r="AD204" s="36">
        <f t="shared" si="353"/>
        <v>105.88</v>
      </c>
      <c r="AE204" s="52"/>
      <c r="AF204" s="43">
        <f t="shared" si="354"/>
        <v>0</v>
      </c>
      <c r="AG204" s="30"/>
      <c r="AH204" s="43"/>
      <c r="AI204" s="30">
        <f t="shared" si="355"/>
        <v>0</v>
      </c>
      <c r="AJ204" s="47">
        <f t="shared" si="360"/>
        <v>0</v>
      </c>
      <c r="AK204" s="30">
        <f t="shared" si="356"/>
        <v>1</v>
      </c>
      <c r="AL204" s="36">
        <f t="shared" si="357"/>
        <v>105.88</v>
      </c>
    </row>
    <row r="205" spans="1:38" ht="14.25" customHeight="1" x14ac:dyDescent="0.2">
      <c r="A205" s="92" t="s">
        <v>790</v>
      </c>
      <c r="B205" s="12" t="s">
        <v>378</v>
      </c>
      <c r="C205" s="11" t="s">
        <v>26</v>
      </c>
      <c r="D205" s="11" t="s">
        <v>379</v>
      </c>
      <c r="E205" s="13" t="s">
        <v>31</v>
      </c>
      <c r="F205" s="12">
        <v>5</v>
      </c>
      <c r="G205" s="14">
        <v>87.1</v>
      </c>
      <c r="H205" s="14">
        <v>106.67</v>
      </c>
      <c r="I205" s="14">
        <v>533.35</v>
      </c>
      <c r="J205" s="28">
        <v>3.8069236259814418E-4</v>
      </c>
      <c r="K205" s="30"/>
      <c r="L205" s="43">
        <f t="shared" si="341"/>
        <v>0</v>
      </c>
      <c r="M205" s="30">
        <f t="shared" si="342"/>
        <v>0</v>
      </c>
      <c r="N205" s="25">
        <f t="shared" si="343"/>
        <v>0</v>
      </c>
      <c r="O205" s="30">
        <f t="shared" si="344"/>
        <v>5</v>
      </c>
      <c r="P205" s="36">
        <f t="shared" si="345"/>
        <v>533.35</v>
      </c>
      <c r="Q205" s="30"/>
      <c r="R205" s="43">
        <f t="shared" si="346"/>
        <v>0</v>
      </c>
      <c r="S205" s="30">
        <f t="shared" si="347"/>
        <v>0</v>
      </c>
      <c r="T205" s="47">
        <f t="shared" si="358"/>
        <v>0</v>
      </c>
      <c r="U205" s="30">
        <f t="shared" si="348"/>
        <v>5</v>
      </c>
      <c r="V205" s="36">
        <f t="shared" si="349"/>
        <v>533.35</v>
      </c>
      <c r="W205" s="52"/>
      <c r="X205" s="43">
        <f t="shared" si="350"/>
        <v>0</v>
      </c>
      <c r="Y205" s="30"/>
      <c r="Z205" s="43"/>
      <c r="AA205" s="30">
        <f t="shared" si="351"/>
        <v>0</v>
      </c>
      <c r="AB205" s="47">
        <f t="shared" si="359"/>
        <v>0</v>
      </c>
      <c r="AC205" s="30">
        <f t="shared" si="352"/>
        <v>5</v>
      </c>
      <c r="AD205" s="36">
        <f t="shared" si="353"/>
        <v>533.35</v>
      </c>
      <c r="AE205" s="52"/>
      <c r="AF205" s="43">
        <f t="shared" si="354"/>
        <v>0</v>
      </c>
      <c r="AG205" s="30"/>
      <c r="AH205" s="43"/>
      <c r="AI205" s="30">
        <f t="shared" si="355"/>
        <v>0</v>
      </c>
      <c r="AJ205" s="47">
        <f t="shared" si="360"/>
        <v>0</v>
      </c>
      <c r="AK205" s="30">
        <f t="shared" si="356"/>
        <v>5</v>
      </c>
      <c r="AL205" s="36">
        <f t="shared" si="357"/>
        <v>533.35</v>
      </c>
    </row>
    <row r="206" spans="1:38" ht="14.25" customHeight="1" x14ac:dyDescent="0.2">
      <c r="A206" s="91" t="s">
        <v>380</v>
      </c>
      <c r="B206" s="8"/>
      <c r="C206" s="8"/>
      <c r="D206" s="8" t="s">
        <v>381</v>
      </c>
      <c r="E206" s="8"/>
      <c r="F206" s="9"/>
      <c r="G206" s="8"/>
      <c r="H206" s="8"/>
      <c r="I206" s="10">
        <v>3188.84</v>
      </c>
      <c r="J206" s="27">
        <v>2.2761170592433978E-3</v>
      </c>
      <c r="K206" s="32"/>
      <c r="L206" s="44"/>
      <c r="M206" s="22"/>
      <c r="N206" s="22"/>
      <c r="O206" s="32"/>
      <c r="P206" s="37">
        <f>SUM(P207:P217)</f>
        <v>3188.8628000000003</v>
      </c>
      <c r="Q206" s="32"/>
      <c r="R206" s="44"/>
      <c r="S206" s="32"/>
      <c r="T206" s="48"/>
      <c r="U206" s="32"/>
      <c r="V206" s="37">
        <f>SUM(V207:V217)</f>
        <v>3188.8628000000003</v>
      </c>
      <c r="W206" s="53"/>
      <c r="X206" s="44"/>
      <c r="Y206" s="32"/>
      <c r="Z206" s="44"/>
      <c r="AA206" s="32"/>
      <c r="AB206" s="48"/>
      <c r="AC206" s="32"/>
      <c r="AD206" s="37">
        <f>SUM(AD207:AD217)</f>
        <v>3188.8628000000003</v>
      </c>
      <c r="AE206" s="53"/>
      <c r="AF206" s="44"/>
      <c r="AG206" s="32"/>
      <c r="AH206" s="44"/>
      <c r="AI206" s="32"/>
      <c r="AJ206" s="48"/>
      <c r="AK206" s="32"/>
      <c r="AL206" s="37">
        <f>SUM(AL207:AL217)</f>
        <v>3188.8628000000003</v>
      </c>
    </row>
    <row r="207" spans="1:38" ht="39" customHeight="1" x14ac:dyDescent="0.2">
      <c r="A207" s="92" t="s">
        <v>791</v>
      </c>
      <c r="B207" s="12" t="s">
        <v>382</v>
      </c>
      <c r="C207" s="11" t="s">
        <v>26</v>
      </c>
      <c r="D207" s="11" t="s">
        <v>383</v>
      </c>
      <c r="E207" s="13" t="s">
        <v>50</v>
      </c>
      <c r="F207" s="12">
        <v>0.8</v>
      </c>
      <c r="G207" s="14">
        <v>322.93</v>
      </c>
      <c r="H207" s="14">
        <v>395.49</v>
      </c>
      <c r="I207" s="14">
        <v>316.39</v>
      </c>
      <c r="J207" s="28">
        <v>2.258315488936474E-4</v>
      </c>
      <c r="K207" s="30"/>
      <c r="L207" s="43">
        <f t="shared" ref="L207:L217" si="361">K207*H207</f>
        <v>0</v>
      </c>
      <c r="M207" s="30">
        <f t="shared" ref="M207:M217" si="362">K207</f>
        <v>0</v>
      </c>
      <c r="N207" s="25">
        <f t="shared" ref="N207:N217" si="363">M207/F207</f>
        <v>0</v>
      </c>
      <c r="O207" s="30">
        <f t="shared" ref="O207:O217" si="364">F207-M207</f>
        <v>0.8</v>
      </c>
      <c r="P207" s="36">
        <f t="shared" ref="P207:P217" si="365">O207*H207</f>
        <v>316.39200000000005</v>
      </c>
      <c r="Q207" s="30"/>
      <c r="R207" s="43">
        <f t="shared" ref="R207:R217" si="366">Q207*H207</f>
        <v>0</v>
      </c>
      <c r="S207" s="30">
        <f t="shared" ref="S207:S217" si="367">M207+Q207</f>
        <v>0</v>
      </c>
      <c r="T207" s="47">
        <f t="shared" si="358"/>
        <v>0</v>
      </c>
      <c r="U207" s="30">
        <f t="shared" ref="U207:U217" si="368">F207-S207</f>
        <v>0.8</v>
      </c>
      <c r="V207" s="36">
        <f t="shared" ref="V207:V217" si="369">U207*H207</f>
        <v>316.39200000000005</v>
      </c>
      <c r="W207" s="52"/>
      <c r="X207" s="43">
        <f t="shared" ref="X207:X217" si="370">W207*H207</f>
        <v>0</v>
      </c>
      <c r="Y207" s="30"/>
      <c r="Z207" s="43"/>
      <c r="AA207" s="30">
        <f t="shared" ref="AA207:AA217" si="371">S207+Y207</f>
        <v>0</v>
      </c>
      <c r="AB207" s="47">
        <f t="shared" si="359"/>
        <v>0</v>
      </c>
      <c r="AC207" s="30">
        <f t="shared" ref="AC207:AC217" si="372">F207-AA207</f>
        <v>0.8</v>
      </c>
      <c r="AD207" s="36">
        <f t="shared" ref="AD207:AD217" si="373">AC207*H207</f>
        <v>316.39200000000005</v>
      </c>
      <c r="AE207" s="52"/>
      <c r="AF207" s="43">
        <f t="shared" ref="AF207:AF218" si="374">AE207*P207</f>
        <v>0</v>
      </c>
      <c r="AG207" s="30"/>
      <c r="AH207" s="43"/>
      <c r="AI207" s="30">
        <f t="shared" ref="AI207:AI217" si="375">AA207+AG207</f>
        <v>0</v>
      </c>
      <c r="AJ207" s="47">
        <f t="shared" si="360"/>
        <v>0</v>
      </c>
      <c r="AK207" s="30">
        <f t="shared" ref="AK207:AK217" si="376">F207-AI207</f>
        <v>0.8</v>
      </c>
      <c r="AL207" s="36">
        <f t="shared" ref="AL207:AL217" si="377">AK207*H207</f>
        <v>316.39200000000005</v>
      </c>
    </row>
    <row r="208" spans="1:38" ht="39" customHeight="1" x14ac:dyDescent="0.2">
      <c r="A208" s="92" t="s">
        <v>792</v>
      </c>
      <c r="B208" s="12" t="s">
        <v>384</v>
      </c>
      <c r="C208" s="11" t="s">
        <v>26</v>
      </c>
      <c r="D208" s="11" t="s">
        <v>385</v>
      </c>
      <c r="E208" s="13" t="s">
        <v>24</v>
      </c>
      <c r="F208" s="12">
        <v>0.16</v>
      </c>
      <c r="G208" s="14">
        <v>667.29</v>
      </c>
      <c r="H208" s="14">
        <v>817.23</v>
      </c>
      <c r="I208" s="14">
        <v>130.75</v>
      </c>
      <c r="J208" s="28">
        <v>9.3326195574589584E-5</v>
      </c>
      <c r="K208" s="30"/>
      <c r="L208" s="43">
        <f t="shared" si="361"/>
        <v>0</v>
      </c>
      <c r="M208" s="30">
        <f t="shared" si="362"/>
        <v>0</v>
      </c>
      <c r="N208" s="25">
        <f t="shared" si="363"/>
        <v>0</v>
      </c>
      <c r="O208" s="30">
        <f t="shared" si="364"/>
        <v>0.16</v>
      </c>
      <c r="P208" s="36">
        <f t="shared" si="365"/>
        <v>130.7568</v>
      </c>
      <c r="Q208" s="30"/>
      <c r="R208" s="43">
        <f t="shared" si="366"/>
        <v>0</v>
      </c>
      <c r="S208" s="30">
        <f t="shared" si="367"/>
        <v>0</v>
      </c>
      <c r="T208" s="47">
        <f t="shared" si="358"/>
        <v>0</v>
      </c>
      <c r="U208" s="30">
        <f t="shared" si="368"/>
        <v>0.16</v>
      </c>
      <c r="V208" s="36">
        <f t="shared" si="369"/>
        <v>130.7568</v>
      </c>
      <c r="W208" s="52"/>
      <c r="X208" s="43">
        <f t="shared" si="370"/>
        <v>0</v>
      </c>
      <c r="Y208" s="30"/>
      <c r="Z208" s="43"/>
      <c r="AA208" s="30">
        <f t="shared" si="371"/>
        <v>0</v>
      </c>
      <c r="AB208" s="47">
        <f t="shared" si="359"/>
        <v>0</v>
      </c>
      <c r="AC208" s="30">
        <f t="shared" si="372"/>
        <v>0.16</v>
      </c>
      <c r="AD208" s="36">
        <f t="shared" si="373"/>
        <v>130.7568</v>
      </c>
      <c r="AE208" s="52"/>
      <c r="AF208" s="43">
        <f t="shared" si="374"/>
        <v>0</v>
      </c>
      <c r="AG208" s="30"/>
      <c r="AH208" s="43"/>
      <c r="AI208" s="30">
        <f t="shared" si="375"/>
        <v>0</v>
      </c>
      <c r="AJ208" s="47">
        <f t="shared" si="360"/>
        <v>0</v>
      </c>
      <c r="AK208" s="30">
        <f t="shared" si="376"/>
        <v>0.16</v>
      </c>
      <c r="AL208" s="36">
        <f t="shared" si="377"/>
        <v>130.7568</v>
      </c>
    </row>
    <row r="209" spans="1:38" ht="14.25" customHeight="1" x14ac:dyDescent="0.2">
      <c r="A209" s="92" t="s">
        <v>793</v>
      </c>
      <c r="B209" s="12" t="s">
        <v>386</v>
      </c>
      <c r="C209" s="11" t="s">
        <v>26</v>
      </c>
      <c r="D209" s="11" t="s">
        <v>387</v>
      </c>
      <c r="E209" s="13" t="s">
        <v>116</v>
      </c>
      <c r="F209" s="12">
        <v>7.2</v>
      </c>
      <c r="G209" s="14">
        <v>28.61</v>
      </c>
      <c r="H209" s="14">
        <v>35.03</v>
      </c>
      <c r="I209" s="14">
        <v>252.21</v>
      </c>
      <c r="J209" s="28">
        <v>1.8002141327623126E-4</v>
      </c>
      <c r="K209" s="30"/>
      <c r="L209" s="43">
        <f t="shared" si="361"/>
        <v>0</v>
      </c>
      <c r="M209" s="30">
        <f t="shared" si="362"/>
        <v>0</v>
      </c>
      <c r="N209" s="25">
        <f t="shared" si="363"/>
        <v>0</v>
      </c>
      <c r="O209" s="30">
        <f t="shared" si="364"/>
        <v>7.2</v>
      </c>
      <c r="P209" s="36">
        <f t="shared" si="365"/>
        <v>252.21600000000001</v>
      </c>
      <c r="Q209" s="30"/>
      <c r="R209" s="43">
        <f t="shared" si="366"/>
        <v>0</v>
      </c>
      <c r="S209" s="30">
        <f t="shared" si="367"/>
        <v>0</v>
      </c>
      <c r="T209" s="47">
        <f t="shared" si="358"/>
        <v>0</v>
      </c>
      <c r="U209" s="30">
        <f t="shared" si="368"/>
        <v>7.2</v>
      </c>
      <c r="V209" s="36">
        <f t="shared" si="369"/>
        <v>252.21600000000001</v>
      </c>
      <c r="W209" s="52"/>
      <c r="X209" s="43">
        <f t="shared" si="370"/>
        <v>0</v>
      </c>
      <c r="Y209" s="30"/>
      <c r="Z209" s="43"/>
      <c r="AA209" s="30">
        <f t="shared" si="371"/>
        <v>0</v>
      </c>
      <c r="AB209" s="47">
        <f t="shared" si="359"/>
        <v>0</v>
      </c>
      <c r="AC209" s="30">
        <f t="shared" si="372"/>
        <v>7.2</v>
      </c>
      <c r="AD209" s="36">
        <f t="shared" si="373"/>
        <v>252.21600000000001</v>
      </c>
      <c r="AE209" s="52"/>
      <c r="AF209" s="43">
        <f t="shared" si="374"/>
        <v>0</v>
      </c>
      <c r="AG209" s="30"/>
      <c r="AH209" s="43"/>
      <c r="AI209" s="30">
        <f t="shared" si="375"/>
        <v>0</v>
      </c>
      <c r="AJ209" s="47">
        <f t="shared" si="360"/>
        <v>0</v>
      </c>
      <c r="AK209" s="30">
        <f t="shared" si="376"/>
        <v>7.2</v>
      </c>
      <c r="AL209" s="36">
        <f t="shared" si="377"/>
        <v>252.21600000000001</v>
      </c>
    </row>
    <row r="210" spans="1:38" ht="39" customHeight="1" x14ac:dyDescent="0.2">
      <c r="A210" s="92" t="s">
        <v>794</v>
      </c>
      <c r="B210" s="12" t="s">
        <v>388</v>
      </c>
      <c r="C210" s="11" t="s">
        <v>26</v>
      </c>
      <c r="D210" s="11" t="s">
        <v>389</v>
      </c>
      <c r="E210" s="13" t="s">
        <v>31</v>
      </c>
      <c r="F210" s="12">
        <v>2</v>
      </c>
      <c r="G210" s="14">
        <v>10.050000000000001</v>
      </c>
      <c r="H210" s="14">
        <v>12.3</v>
      </c>
      <c r="I210" s="14">
        <v>24.6</v>
      </c>
      <c r="J210" s="28">
        <v>1.7558886509635974E-5</v>
      </c>
      <c r="K210" s="30"/>
      <c r="L210" s="43">
        <f t="shared" si="361"/>
        <v>0</v>
      </c>
      <c r="M210" s="30">
        <f t="shared" si="362"/>
        <v>0</v>
      </c>
      <c r="N210" s="25">
        <f t="shared" si="363"/>
        <v>0</v>
      </c>
      <c r="O210" s="30">
        <f t="shared" si="364"/>
        <v>2</v>
      </c>
      <c r="P210" s="36">
        <f t="shared" si="365"/>
        <v>24.6</v>
      </c>
      <c r="Q210" s="30"/>
      <c r="R210" s="43">
        <f t="shared" si="366"/>
        <v>0</v>
      </c>
      <c r="S210" s="30">
        <f t="shared" si="367"/>
        <v>0</v>
      </c>
      <c r="T210" s="47">
        <f t="shared" si="358"/>
        <v>0</v>
      </c>
      <c r="U210" s="30">
        <f t="shared" si="368"/>
        <v>2</v>
      </c>
      <c r="V210" s="36">
        <f t="shared" si="369"/>
        <v>24.6</v>
      </c>
      <c r="W210" s="52"/>
      <c r="X210" s="43">
        <f t="shared" si="370"/>
        <v>0</v>
      </c>
      <c r="Y210" s="30"/>
      <c r="Z210" s="43"/>
      <c r="AA210" s="30">
        <f t="shared" si="371"/>
        <v>0</v>
      </c>
      <c r="AB210" s="47">
        <f t="shared" si="359"/>
        <v>0</v>
      </c>
      <c r="AC210" s="30">
        <f t="shared" si="372"/>
        <v>2</v>
      </c>
      <c r="AD210" s="36">
        <f t="shared" si="373"/>
        <v>24.6</v>
      </c>
      <c r="AE210" s="52"/>
      <c r="AF210" s="43">
        <f t="shared" si="374"/>
        <v>0</v>
      </c>
      <c r="AG210" s="30"/>
      <c r="AH210" s="43"/>
      <c r="AI210" s="30">
        <f t="shared" si="375"/>
        <v>0</v>
      </c>
      <c r="AJ210" s="47">
        <f t="shared" si="360"/>
        <v>0</v>
      </c>
      <c r="AK210" s="30">
        <f t="shared" si="376"/>
        <v>2</v>
      </c>
      <c r="AL210" s="36">
        <f t="shared" si="377"/>
        <v>24.6</v>
      </c>
    </row>
    <row r="211" spans="1:38" ht="14.25" customHeight="1" x14ac:dyDescent="0.2">
      <c r="A211" s="92" t="s">
        <v>795</v>
      </c>
      <c r="B211" s="12" t="s">
        <v>390</v>
      </c>
      <c r="C211" s="11" t="s">
        <v>109</v>
      </c>
      <c r="D211" s="11" t="s">
        <v>391</v>
      </c>
      <c r="E211" s="13" t="s">
        <v>31</v>
      </c>
      <c r="F211" s="12">
        <v>4</v>
      </c>
      <c r="G211" s="14">
        <v>85.64</v>
      </c>
      <c r="H211" s="14">
        <v>104.88</v>
      </c>
      <c r="I211" s="14">
        <v>419.52</v>
      </c>
      <c r="J211" s="28">
        <v>2.9944325481798717E-4</v>
      </c>
      <c r="K211" s="30"/>
      <c r="L211" s="43">
        <f t="shared" si="361"/>
        <v>0</v>
      </c>
      <c r="M211" s="30">
        <f t="shared" si="362"/>
        <v>0</v>
      </c>
      <c r="N211" s="25">
        <f t="shared" si="363"/>
        <v>0</v>
      </c>
      <c r="O211" s="30">
        <f t="shared" si="364"/>
        <v>4</v>
      </c>
      <c r="P211" s="36">
        <f t="shared" si="365"/>
        <v>419.52</v>
      </c>
      <c r="Q211" s="30"/>
      <c r="R211" s="43">
        <f t="shared" si="366"/>
        <v>0</v>
      </c>
      <c r="S211" s="30">
        <f t="shared" si="367"/>
        <v>0</v>
      </c>
      <c r="T211" s="47">
        <f t="shared" si="358"/>
        <v>0</v>
      </c>
      <c r="U211" s="30">
        <f t="shared" si="368"/>
        <v>4</v>
      </c>
      <c r="V211" s="36">
        <f t="shared" si="369"/>
        <v>419.52</v>
      </c>
      <c r="W211" s="52"/>
      <c r="X211" s="43">
        <f t="shared" si="370"/>
        <v>0</v>
      </c>
      <c r="Y211" s="30"/>
      <c r="Z211" s="43"/>
      <c r="AA211" s="30">
        <f t="shared" si="371"/>
        <v>0</v>
      </c>
      <c r="AB211" s="47">
        <f t="shared" si="359"/>
        <v>0</v>
      </c>
      <c r="AC211" s="30">
        <f t="shared" si="372"/>
        <v>4</v>
      </c>
      <c r="AD211" s="36">
        <f t="shared" si="373"/>
        <v>419.52</v>
      </c>
      <c r="AE211" s="52"/>
      <c r="AF211" s="43">
        <f t="shared" si="374"/>
        <v>0</v>
      </c>
      <c r="AG211" s="30"/>
      <c r="AH211" s="43"/>
      <c r="AI211" s="30">
        <f t="shared" si="375"/>
        <v>0</v>
      </c>
      <c r="AJ211" s="47">
        <f t="shared" si="360"/>
        <v>0</v>
      </c>
      <c r="AK211" s="30">
        <f t="shared" si="376"/>
        <v>4</v>
      </c>
      <c r="AL211" s="36">
        <f t="shared" si="377"/>
        <v>419.52</v>
      </c>
    </row>
    <row r="212" spans="1:38" ht="14.25" customHeight="1" x14ac:dyDescent="0.2">
      <c r="A212" s="92" t="s">
        <v>796</v>
      </c>
      <c r="B212" s="12" t="s">
        <v>392</v>
      </c>
      <c r="C212" s="11" t="s">
        <v>29</v>
      </c>
      <c r="D212" s="11" t="s">
        <v>393</v>
      </c>
      <c r="E212" s="13" t="s">
        <v>116</v>
      </c>
      <c r="F212" s="12">
        <v>7.28</v>
      </c>
      <c r="G212" s="14">
        <v>13.76</v>
      </c>
      <c r="H212" s="14">
        <v>16.850000000000001</v>
      </c>
      <c r="I212" s="14">
        <v>122.66</v>
      </c>
      <c r="J212" s="28">
        <v>8.7551748750892223E-5</v>
      </c>
      <c r="K212" s="30"/>
      <c r="L212" s="43">
        <f t="shared" si="361"/>
        <v>0</v>
      </c>
      <c r="M212" s="30">
        <f t="shared" si="362"/>
        <v>0</v>
      </c>
      <c r="N212" s="25">
        <f t="shared" si="363"/>
        <v>0</v>
      </c>
      <c r="O212" s="30">
        <f t="shared" si="364"/>
        <v>7.28</v>
      </c>
      <c r="P212" s="36">
        <f t="shared" si="365"/>
        <v>122.66800000000002</v>
      </c>
      <c r="Q212" s="30"/>
      <c r="R212" s="43">
        <f t="shared" si="366"/>
        <v>0</v>
      </c>
      <c r="S212" s="30">
        <f t="shared" si="367"/>
        <v>0</v>
      </c>
      <c r="T212" s="47">
        <f t="shared" si="358"/>
        <v>0</v>
      </c>
      <c r="U212" s="30">
        <f t="shared" si="368"/>
        <v>7.28</v>
      </c>
      <c r="V212" s="36">
        <f t="shared" si="369"/>
        <v>122.66800000000002</v>
      </c>
      <c r="W212" s="52"/>
      <c r="X212" s="43">
        <f t="shared" si="370"/>
        <v>0</v>
      </c>
      <c r="Y212" s="30"/>
      <c r="Z212" s="43"/>
      <c r="AA212" s="30">
        <f t="shared" si="371"/>
        <v>0</v>
      </c>
      <c r="AB212" s="47">
        <f t="shared" si="359"/>
        <v>0</v>
      </c>
      <c r="AC212" s="30">
        <f t="shared" si="372"/>
        <v>7.28</v>
      </c>
      <c r="AD212" s="36">
        <f t="shared" si="373"/>
        <v>122.66800000000002</v>
      </c>
      <c r="AE212" s="52"/>
      <c r="AF212" s="43">
        <f t="shared" si="374"/>
        <v>0</v>
      </c>
      <c r="AG212" s="30"/>
      <c r="AH212" s="43"/>
      <c r="AI212" s="30">
        <f t="shared" si="375"/>
        <v>0</v>
      </c>
      <c r="AJ212" s="47">
        <f t="shared" si="360"/>
        <v>0</v>
      </c>
      <c r="AK212" s="30">
        <f t="shared" si="376"/>
        <v>7.28</v>
      </c>
      <c r="AL212" s="36">
        <f t="shared" si="377"/>
        <v>122.66800000000002</v>
      </c>
    </row>
    <row r="213" spans="1:38" ht="25.5" customHeight="1" x14ac:dyDescent="0.2">
      <c r="A213" s="92" t="s">
        <v>797</v>
      </c>
      <c r="B213" s="12" t="s">
        <v>394</v>
      </c>
      <c r="C213" s="11" t="s">
        <v>26</v>
      </c>
      <c r="D213" s="11" t="s">
        <v>395</v>
      </c>
      <c r="E213" s="13" t="s">
        <v>31</v>
      </c>
      <c r="F213" s="12">
        <v>1</v>
      </c>
      <c r="G213" s="14">
        <v>108.54</v>
      </c>
      <c r="H213" s="14">
        <v>132.91999999999999</v>
      </c>
      <c r="I213" s="14">
        <v>132.91999999999999</v>
      </c>
      <c r="J213" s="28">
        <v>9.4875089221984295E-5</v>
      </c>
      <c r="K213" s="30"/>
      <c r="L213" s="43">
        <f t="shared" si="361"/>
        <v>0</v>
      </c>
      <c r="M213" s="30">
        <f t="shared" si="362"/>
        <v>0</v>
      </c>
      <c r="N213" s="25">
        <f t="shared" si="363"/>
        <v>0</v>
      </c>
      <c r="O213" s="30">
        <f t="shared" si="364"/>
        <v>1</v>
      </c>
      <c r="P213" s="36">
        <f t="shared" si="365"/>
        <v>132.91999999999999</v>
      </c>
      <c r="Q213" s="30"/>
      <c r="R213" s="43">
        <f t="shared" si="366"/>
        <v>0</v>
      </c>
      <c r="S213" s="30">
        <f t="shared" si="367"/>
        <v>0</v>
      </c>
      <c r="T213" s="47">
        <f t="shared" si="358"/>
        <v>0</v>
      </c>
      <c r="U213" s="30">
        <f t="shared" si="368"/>
        <v>1</v>
      </c>
      <c r="V213" s="36">
        <f t="shared" si="369"/>
        <v>132.91999999999999</v>
      </c>
      <c r="W213" s="52"/>
      <c r="X213" s="43">
        <f t="shared" si="370"/>
        <v>0</v>
      </c>
      <c r="Y213" s="30"/>
      <c r="Z213" s="43"/>
      <c r="AA213" s="30">
        <f t="shared" si="371"/>
        <v>0</v>
      </c>
      <c r="AB213" s="47">
        <f t="shared" si="359"/>
        <v>0</v>
      </c>
      <c r="AC213" s="30">
        <f t="shared" si="372"/>
        <v>1</v>
      </c>
      <c r="AD213" s="36">
        <f t="shared" si="373"/>
        <v>132.91999999999999</v>
      </c>
      <c r="AE213" s="52"/>
      <c r="AF213" s="43">
        <f t="shared" si="374"/>
        <v>0</v>
      </c>
      <c r="AG213" s="30"/>
      <c r="AH213" s="43"/>
      <c r="AI213" s="30">
        <f t="shared" si="375"/>
        <v>0</v>
      </c>
      <c r="AJ213" s="47">
        <f t="shared" si="360"/>
        <v>0</v>
      </c>
      <c r="AK213" s="30">
        <f t="shared" si="376"/>
        <v>1</v>
      </c>
      <c r="AL213" s="36">
        <f t="shared" si="377"/>
        <v>132.91999999999999</v>
      </c>
    </row>
    <row r="214" spans="1:38" ht="14.25" customHeight="1" x14ac:dyDescent="0.2">
      <c r="A214" s="92" t="s">
        <v>798</v>
      </c>
      <c r="B214" s="12" t="s">
        <v>396</v>
      </c>
      <c r="C214" s="11" t="s">
        <v>22</v>
      </c>
      <c r="D214" s="11" t="s">
        <v>397</v>
      </c>
      <c r="E214" s="13" t="s">
        <v>365</v>
      </c>
      <c r="F214" s="12">
        <v>2</v>
      </c>
      <c r="G214" s="14">
        <v>41.46</v>
      </c>
      <c r="H214" s="14">
        <v>50.77</v>
      </c>
      <c r="I214" s="14">
        <v>101.54</v>
      </c>
      <c r="J214" s="28">
        <v>7.2476802284082798E-5</v>
      </c>
      <c r="K214" s="30"/>
      <c r="L214" s="43">
        <f t="shared" si="361"/>
        <v>0</v>
      </c>
      <c r="M214" s="30">
        <f t="shared" si="362"/>
        <v>0</v>
      </c>
      <c r="N214" s="25">
        <f t="shared" si="363"/>
        <v>0</v>
      </c>
      <c r="O214" s="30">
        <f t="shared" si="364"/>
        <v>2</v>
      </c>
      <c r="P214" s="36">
        <f t="shared" si="365"/>
        <v>101.54</v>
      </c>
      <c r="Q214" s="30"/>
      <c r="R214" s="43">
        <f t="shared" si="366"/>
        <v>0</v>
      </c>
      <c r="S214" s="30">
        <f t="shared" si="367"/>
        <v>0</v>
      </c>
      <c r="T214" s="47">
        <f t="shared" si="358"/>
        <v>0</v>
      </c>
      <c r="U214" s="30">
        <f t="shared" si="368"/>
        <v>2</v>
      </c>
      <c r="V214" s="36">
        <f t="shared" si="369"/>
        <v>101.54</v>
      </c>
      <c r="W214" s="52"/>
      <c r="X214" s="43">
        <f t="shared" si="370"/>
        <v>0</v>
      </c>
      <c r="Y214" s="30"/>
      <c r="Z214" s="43"/>
      <c r="AA214" s="30">
        <f t="shared" si="371"/>
        <v>0</v>
      </c>
      <c r="AB214" s="47">
        <f t="shared" si="359"/>
        <v>0</v>
      </c>
      <c r="AC214" s="30">
        <f t="shared" si="372"/>
        <v>2</v>
      </c>
      <c r="AD214" s="36">
        <f t="shared" si="373"/>
        <v>101.54</v>
      </c>
      <c r="AE214" s="52"/>
      <c r="AF214" s="43">
        <f t="shared" si="374"/>
        <v>0</v>
      </c>
      <c r="AG214" s="30"/>
      <c r="AH214" s="43"/>
      <c r="AI214" s="30">
        <f t="shared" si="375"/>
        <v>0</v>
      </c>
      <c r="AJ214" s="47">
        <f t="shared" si="360"/>
        <v>0</v>
      </c>
      <c r="AK214" s="30">
        <f t="shared" si="376"/>
        <v>2</v>
      </c>
      <c r="AL214" s="36">
        <f t="shared" si="377"/>
        <v>101.54</v>
      </c>
    </row>
    <row r="215" spans="1:38" ht="25.5" customHeight="1" x14ac:dyDescent="0.2">
      <c r="A215" s="92" t="s">
        <v>799</v>
      </c>
      <c r="B215" s="12" t="s">
        <v>398</v>
      </c>
      <c r="C215" s="11" t="s">
        <v>109</v>
      </c>
      <c r="D215" s="11" t="s">
        <v>399</v>
      </c>
      <c r="E215" s="13" t="s">
        <v>31</v>
      </c>
      <c r="F215" s="12">
        <v>1</v>
      </c>
      <c r="G215" s="14">
        <v>1234.49</v>
      </c>
      <c r="H215" s="14">
        <v>1511.87</v>
      </c>
      <c r="I215" s="14">
        <v>1511.87</v>
      </c>
      <c r="J215" s="28">
        <v>1.0791363311920057E-3</v>
      </c>
      <c r="K215" s="30"/>
      <c r="L215" s="43">
        <f t="shared" si="361"/>
        <v>0</v>
      </c>
      <c r="M215" s="30">
        <f t="shared" si="362"/>
        <v>0</v>
      </c>
      <c r="N215" s="25">
        <f t="shared" si="363"/>
        <v>0</v>
      </c>
      <c r="O215" s="30">
        <f t="shared" si="364"/>
        <v>1</v>
      </c>
      <c r="P215" s="36">
        <f t="shared" si="365"/>
        <v>1511.87</v>
      </c>
      <c r="Q215" s="30"/>
      <c r="R215" s="43">
        <f t="shared" si="366"/>
        <v>0</v>
      </c>
      <c r="S215" s="30">
        <f t="shared" si="367"/>
        <v>0</v>
      </c>
      <c r="T215" s="47">
        <f t="shared" si="358"/>
        <v>0</v>
      </c>
      <c r="U215" s="30">
        <f t="shared" si="368"/>
        <v>1</v>
      </c>
      <c r="V215" s="36">
        <f t="shared" si="369"/>
        <v>1511.87</v>
      </c>
      <c r="W215" s="52"/>
      <c r="X215" s="43">
        <f t="shared" si="370"/>
        <v>0</v>
      </c>
      <c r="Y215" s="30"/>
      <c r="Z215" s="43"/>
      <c r="AA215" s="30">
        <f t="shared" si="371"/>
        <v>0</v>
      </c>
      <c r="AB215" s="47">
        <f t="shared" si="359"/>
        <v>0</v>
      </c>
      <c r="AC215" s="30">
        <f t="shared" si="372"/>
        <v>1</v>
      </c>
      <c r="AD215" s="36">
        <f t="shared" si="373"/>
        <v>1511.87</v>
      </c>
      <c r="AE215" s="52"/>
      <c r="AF215" s="43">
        <f t="shared" si="374"/>
        <v>0</v>
      </c>
      <c r="AG215" s="30"/>
      <c r="AH215" s="43"/>
      <c r="AI215" s="30">
        <f t="shared" si="375"/>
        <v>0</v>
      </c>
      <c r="AJ215" s="47">
        <f t="shared" si="360"/>
        <v>0</v>
      </c>
      <c r="AK215" s="30">
        <f t="shared" si="376"/>
        <v>1</v>
      </c>
      <c r="AL215" s="36">
        <f t="shared" si="377"/>
        <v>1511.87</v>
      </c>
    </row>
    <row r="216" spans="1:38" ht="25.5" customHeight="1" x14ac:dyDescent="0.2">
      <c r="A216" s="92" t="s">
        <v>800</v>
      </c>
      <c r="B216" s="12" t="s">
        <v>400</v>
      </c>
      <c r="C216" s="11" t="s">
        <v>109</v>
      </c>
      <c r="D216" s="11" t="s">
        <v>401</v>
      </c>
      <c r="E216" s="13" t="s">
        <v>31</v>
      </c>
      <c r="F216" s="12">
        <v>1</v>
      </c>
      <c r="G216" s="14">
        <v>72.010000000000005</v>
      </c>
      <c r="H216" s="14">
        <v>88.19</v>
      </c>
      <c r="I216" s="14">
        <v>88.19</v>
      </c>
      <c r="J216" s="28">
        <v>6.2947894361170591E-5</v>
      </c>
      <c r="K216" s="30"/>
      <c r="L216" s="43">
        <f t="shared" si="361"/>
        <v>0</v>
      </c>
      <c r="M216" s="30">
        <f t="shared" si="362"/>
        <v>0</v>
      </c>
      <c r="N216" s="25">
        <f t="shared" si="363"/>
        <v>0</v>
      </c>
      <c r="O216" s="30">
        <f t="shared" si="364"/>
        <v>1</v>
      </c>
      <c r="P216" s="36">
        <f t="shared" si="365"/>
        <v>88.19</v>
      </c>
      <c r="Q216" s="30"/>
      <c r="R216" s="43">
        <f t="shared" si="366"/>
        <v>0</v>
      </c>
      <c r="S216" s="30">
        <f t="shared" si="367"/>
        <v>0</v>
      </c>
      <c r="T216" s="47">
        <f t="shared" si="358"/>
        <v>0</v>
      </c>
      <c r="U216" s="30">
        <f t="shared" si="368"/>
        <v>1</v>
      </c>
      <c r="V216" s="36">
        <f t="shared" si="369"/>
        <v>88.19</v>
      </c>
      <c r="W216" s="52"/>
      <c r="X216" s="43">
        <f t="shared" si="370"/>
        <v>0</v>
      </c>
      <c r="Y216" s="30"/>
      <c r="Z216" s="43"/>
      <c r="AA216" s="30">
        <f t="shared" si="371"/>
        <v>0</v>
      </c>
      <c r="AB216" s="47">
        <f t="shared" si="359"/>
        <v>0</v>
      </c>
      <c r="AC216" s="30">
        <f t="shared" si="372"/>
        <v>1</v>
      </c>
      <c r="AD216" s="36">
        <f t="shared" si="373"/>
        <v>88.19</v>
      </c>
      <c r="AE216" s="52"/>
      <c r="AF216" s="43">
        <f t="shared" si="374"/>
        <v>0</v>
      </c>
      <c r="AG216" s="30"/>
      <c r="AH216" s="43"/>
      <c r="AI216" s="30">
        <f t="shared" si="375"/>
        <v>0</v>
      </c>
      <c r="AJ216" s="47">
        <f t="shared" si="360"/>
        <v>0</v>
      </c>
      <c r="AK216" s="30">
        <f t="shared" si="376"/>
        <v>1</v>
      </c>
      <c r="AL216" s="36">
        <f t="shared" si="377"/>
        <v>88.19</v>
      </c>
    </row>
    <row r="217" spans="1:38" ht="14.25" customHeight="1" x14ac:dyDescent="0.2">
      <c r="A217" s="92" t="s">
        <v>801</v>
      </c>
      <c r="B217" s="12" t="s">
        <v>402</v>
      </c>
      <c r="C217" s="11" t="s">
        <v>109</v>
      </c>
      <c r="D217" s="11" t="s">
        <v>403</v>
      </c>
      <c r="E217" s="13" t="s">
        <v>31</v>
      </c>
      <c r="F217" s="12">
        <v>1</v>
      </c>
      <c r="G217" s="14">
        <v>72.010000000000005</v>
      </c>
      <c r="H217" s="14">
        <v>88.19</v>
      </c>
      <c r="I217" s="14">
        <v>88.19</v>
      </c>
      <c r="J217" s="28">
        <v>6.2947894361170591E-5</v>
      </c>
      <c r="K217" s="30"/>
      <c r="L217" s="43">
        <f t="shared" si="361"/>
        <v>0</v>
      </c>
      <c r="M217" s="30">
        <f t="shared" si="362"/>
        <v>0</v>
      </c>
      <c r="N217" s="25">
        <f t="shared" si="363"/>
        <v>0</v>
      </c>
      <c r="O217" s="30">
        <f t="shared" si="364"/>
        <v>1</v>
      </c>
      <c r="P217" s="36">
        <f t="shared" si="365"/>
        <v>88.19</v>
      </c>
      <c r="Q217" s="30"/>
      <c r="R217" s="43">
        <f t="shared" si="366"/>
        <v>0</v>
      </c>
      <c r="S217" s="30">
        <f t="shared" si="367"/>
        <v>0</v>
      </c>
      <c r="T217" s="47">
        <f t="shared" si="358"/>
        <v>0</v>
      </c>
      <c r="U217" s="30">
        <f t="shared" si="368"/>
        <v>1</v>
      </c>
      <c r="V217" s="36">
        <f t="shared" si="369"/>
        <v>88.19</v>
      </c>
      <c r="W217" s="52"/>
      <c r="X217" s="43">
        <f t="shared" si="370"/>
        <v>0</v>
      </c>
      <c r="Y217" s="30"/>
      <c r="Z217" s="43"/>
      <c r="AA217" s="30">
        <f t="shared" si="371"/>
        <v>0</v>
      </c>
      <c r="AB217" s="47">
        <f t="shared" si="359"/>
        <v>0</v>
      </c>
      <c r="AC217" s="30">
        <f t="shared" si="372"/>
        <v>1</v>
      </c>
      <c r="AD217" s="36">
        <f t="shared" si="373"/>
        <v>88.19</v>
      </c>
      <c r="AE217" s="52"/>
      <c r="AF217" s="43">
        <f t="shared" si="374"/>
        <v>0</v>
      </c>
      <c r="AG217" s="30"/>
      <c r="AH217" s="43"/>
      <c r="AI217" s="30">
        <f t="shared" si="375"/>
        <v>0</v>
      </c>
      <c r="AJ217" s="47">
        <f t="shared" si="360"/>
        <v>0</v>
      </c>
      <c r="AK217" s="30">
        <f t="shared" si="376"/>
        <v>1</v>
      </c>
      <c r="AL217" s="36">
        <f t="shared" si="377"/>
        <v>88.19</v>
      </c>
    </row>
    <row r="218" spans="1:38" ht="14.25" customHeight="1" x14ac:dyDescent="0.2">
      <c r="A218" s="91" t="s">
        <v>404</v>
      </c>
      <c r="B218" s="8"/>
      <c r="C218" s="8"/>
      <c r="D218" s="8" t="s">
        <v>405</v>
      </c>
      <c r="E218" s="8"/>
      <c r="F218" s="9"/>
      <c r="G218" s="8"/>
      <c r="H218" s="8"/>
      <c r="I218" s="10">
        <v>2202.83</v>
      </c>
      <c r="J218" s="27">
        <v>1.572326909350464E-3</v>
      </c>
      <c r="K218" s="32"/>
      <c r="L218" s="44"/>
      <c r="M218" s="22"/>
      <c r="N218" s="22"/>
      <c r="O218" s="32"/>
      <c r="P218" s="37">
        <f>SUM(P219:P222)</f>
        <v>2202.83</v>
      </c>
      <c r="Q218" s="32"/>
      <c r="R218" s="44"/>
      <c r="S218" s="32"/>
      <c r="T218" s="48"/>
      <c r="U218" s="32"/>
      <c r="V218" s="37">
        <f>SUM(V219:V222)</f>
        <v>2202.83</v>
      </c>
      <c r="W218" s="53"/>
      <c r="X218" s="44"/>
      <c r="Y218" s="32"/>
      <c r="Z218" s="44"/>
      <c r="AA218" s="32"/>
      <c r="AB218" s="48"/>
      <c r="AC218" s="32"/>
      <c r="AD218" s="37">
        <f>SUM(AD219:AD222)</f>
        <v>2202.83</v>
      </c>
      <c r="AE218" s="53"/>
      <c r="AF218" s="44">
        <f t="shared" si="374"/>
        <v>0</v>
      </c>
      <c r="AG218" s="32"/>
      <c r="AH218" s="44"/>
      <c r="AI218" s="32"/>
      <c r="AJ218" s="48"/>
      <c r="AK218" s="32"/>
      <c r="AL218" s="37">
        <f>SUM(AL219:AL222)</f>
        <v>2202.83</v>
      </c>
    </row>
    <row r="219" spans="1:38" ht="14.25" customHeight="1" x14ac:dyDescent="0.2">
      <c r="A219" s="92" t="s">
        <v>802</v>
      </c>
      <c r="B219" s="12" t="s">
        <v>406</v>
      </c>
      <c r="C219" s="11" t="s">
        <v>26</v>
      </c>
      <c r="D219" s="11" t="s">
        <v>407</v>
      </c>
      <c r="E219" s="13" t="s">
        <v>31</v>
      </c>
      <c r="F219" s="12">
        <v>5</v>
      </c>
      <c r="G219" s="14">
        <v>236.35</v>
      </c>
      <c r="H219" s="14">
        <v>289.45</v>
      </c>
      <c r="I219" s="14">
        <v>1447.25</v>
      </c>
      <c r="J219" s="28">
        <v>1.0330121341898643E-3</v>
      </c>
      <c r="K219" s="30"/>
      <c r="L219" s="43">
        <f t="shared" ref="L219:L222" si="378">K219*H219</f>
        <v>0</v>
      </c>
      <c r="M219" s="30">
        <f t="shared" ref="M219:M222" si="379">K219</f>
        <v>0</v>
      </c>
      <c r="N219" s="25">
        <f>M219/F219</f>
        <v>0</v>
      </c>
      <c r="O219" s="30">
        <f t="shared" ref="O219:O222" si="380">F219-M219</f>
        <v>5</v>
      </c>
      <c r="P219" s="36">
        <f>O219*H219</f>
        <v>1447.25</v>
      </c>
      <c r="Q219" s="30"/>
      <c r="R219" s="43">
        <f>Q219*H219</f>
        <v>0</v>
      </c>
      <c r="S219" s="30">
        <f t="shared" ref="S219:S222" si="381">M219+Q219</f>
        <v>0</v>
      </c>
      <c r="T219" s="47">
        <f t="shared" si="358"/>
        <v>0</v>
      </c>
      <c r="U219" s="30">
        <f t="shared" ref="U219:U222" si="382">F219-S219</f>
        <v>5</v>
      </c>
      <c r="V219" s="36">
        <f>U219*H219</f>
        <v>1447.25</v>
      </c>
      <c r="W219" s="52"/>
      <c r="X219" s="43">
        <f>W219*H219</f>
        <v>0</v>
      </c>
      <c r="Y219" s="30"/>
      <c r="Z219" s="43"/>
      <c r="AA219" s="30">
        <f t="shared" ref="AA219:AA222" si="383">S219+Y219</f>
        <v>0</v>
      </c>
      <c r="AB219" s="47">
        <f t="shared" si="359"/>
        <v>0</v>
      </c>
      <c r="AC219" s="30">
        <f t="shared" ref="AC219:AC222" si="384">F219-AA219</f>
        <v>5</v>
      </c>
      <c r="AD219" s="36">
        <f>AC219*H219</f>
        <v>1447.25</v>
      </c>
      <c r="AE219" s="52"/>
      <c r="AF219" s="43">
        <f t="shared" ref="AF219:AF222" si="385">AE219*P219</f>
        <v>0</v>
      </c>
      <c r="AG219" s="30"/>
      <c r="AH219" s="43"/>
      <c r="AI219" s="30">
        <f t="shared" ref="AI219:AI222" si="386">AA219+AG219</f>
        <v>0</v>
      </c>
      <c r="AJ219" s="47">
        <f t="shared" si="360"/>
        <v>0</v>
      </c>
      <c r="AK219" s="30">
        <f t="shared" ref="AK219:AK222" si="387">F219-AI219</f>
        <v>5</v>
      </c>
      <c r="AL219" s="36">
        <f>AK219*H219</f>
        <v>1447.25</v>
      </c>
    </row>
    <row r="220" spans="1:38" ht="14.25" customHeight="1" x14ac:dyDescent="0.2">
      <c r="A220" s="92" t="s">
        <v>803</v>
      </c>
      <c r="B220" s="12" t="s">
        <v>408</v>
      </c>
      <c r="C220" s="11" t="s">
        <v>26</v>
      </c>
      <c r="D220" s="11" t="s">
        <v>409</v>
      </c>
      <c r="E220" s="13" t="s">
        <v>31</v>
      </c>
      <c r="F220" s="12">
        <v>16</v>
      </c>
      <c r="G220" s="14">
        <v>18.53</v>
      </c>
      <c r="H220" s="14">
        <v>22.69</v>
      </c>
      <c r="I220" s="14">
        <v>363.04</v>
      </c>
      <c r="J220" s="28">
        <v>2.5912919343326195E-4</v>
      </c>
      <c r="K220" s="30"/>
      <c r="L220" s="43">
        <f t="shared" si="378"/>
        <v>0</v>
      </c>
      <c r="M220" s="30">
        <f t="shared" si="379"/>
        <v>0</v>
      </c>
      <c r="N220" s="25">
        <f>M220/F220</f>
        <v>0</v>
      </c>
      <c r="O220" s="30">
        <f t="shared" si="380"/>
        <v>16</v>
      </c>
      <c r="P220" s="36">
        <f>O220*H220</f>
        <v>363.04</v>
      </c>
      <c r="Q220" s="30"/>
      <c r="R220" s="43">
        <f>Q220*H220</f>
        <v>0</v>
      </c>
      <c r="S220" s="30">
        <f t="shared" si="381"/>
        <v>0</v>
      </c>
      <c r="T220" s="47">
        <f t="shared" si="358"/>
        <v>0</v>
      </c>
      <c r="U220" s="30">
        <f t="shared" si="382"/>
        <v>16</v>
      </c>
      <c r="V220" s="36">
        <f>U220*H220</f>
        <v>363.04</v>
      </c>
      <c r="W220" s="52"/>
      <c r="X220" s="43">
        <f>W220*H220</f>
        <v>0</v>
      </c>
      <c r="Y220" s="30"/>
      <c r="Z220" s="43"/>
      <c r="AA220" s="30">
        <f t="shared" si="383"/>
        <v>0</v>
      </c>
      <c r="AB220" s="47">
        <f t="shared" si="359"/>
        <v>0</v>
      </c>
      <c r="AC220" s="30">
        <f t="shared" si="384"/>
        <v>16</v>
      </c>
      <c r="AD220" s="36">
        <f>AC220*H220</f>
        <v>363.04</v>
      </c>
      <c r="AE220" s="52"/>
      <c r="AF220" s="43">
        <f t="shared" si="385"/>
        <v>0</v>
      </c>
      <c r="AG220" s="30"/>
      <c r="AH220" s="43"/>
      <c r="AI220" s="30">
        <f t="shared" si="386"/>
        <v>0</v>
      </c>
      <c r="AJ220" s="47">
        <f t="shared" si="360"/>
        <v>0</v>
      </c>
      <c r="AK220" s="30">
        <f t="shared" si="387"/>
        <v>16</v>
      </c>
      <c r="AL220" s="36">
        <f>AK220*H220</f>
        <v>363.04</v>
      </c>
    </row>
    <row r="221" spans="1:38" ht="14.25" customHeight="1" x14ac:dyDescent="0.2">
      <c r="A221" s="92" t="s">
        <v>804</v>
      </c>
      <c r="B221" s="12" t="s">
        <v>410</v>
      </c>
      <c r="C221" s="11" t="s">
        <v>22</v>
      </c>
      <c r="D221" s="11" t="s">
        <v>411</v>
      </c>
      <c r="E221" s="13" t="s">
        <v>24</v>
      </c>
      <c r="F221" s="12">
        <v>5</v>
      </c>
      <c r="G221" s="14">
        <v>21.45</v>
      </c>
      <c r="H221" s="14">
        <v>26.26</v>
      </c>
      <c r="I221" s="14">
        <v>131.30000000000001</v>
      </c>
      <c r="J221" s="28">
        <v>9.3718772305496071E-5</v>
      </c>
      <c r="K221" s="30"/>
      <c r="L221" s="43">
        <f t="shared" si="378"/>
        <v>0</v>
      </c>
      <c r="M221" s="30">
        <f t="shared" si="379"/>
        <v>0</v>
      </c>
      <c r="N221" s="25">
        <f>M221/F221</f>
        <v>0</v>
      </c>
      <c r="O221" s="30">
        <f t="shared" si="380"/>
        <v>5</v>
      </c>
      <c r="P221" s="36">
        <f>O221*H221</f>
        <v>131.30000000000001</v>
      </c>
      <c r="Q221" s="30"/>
      <c r="R221" s="43">
        <f>Q221*H221</f>
        <v>0</v>
      </c>
      <c r="S221" s="30">
        <f t="shared" si="381"/>
        <v>0</v>
      </c>
      <c r="T221" s="47">
        <f t="shared" si="358"/>
        <v>0</v>
      </c>
      <c r="U221" s="30">
        <f t="shared" si="382"/>
        <v>5</v>
      </c>
      <c r="V221" s="36">
        <f>U221*H221</f>
        <v>131.30000000000001</v>
      </c>
      <c r="W221" s="52"/>
      <c r="X221" s="43">
        <f>W221*H221</f>
        <v>0</v>
      </c>
      <c r="Y221" s="30"/>
      <c r="Z221" s="43"/>
      <c r="AA221" s="30">
        <f t="shared" si="383"/>
        <v>0</v>
      </c>
      <c r="AB221" s="47">
        <f t="shared" si="359"/>
        <v>0</v>
      </c>
      <c r="AC221" s="30">
        <f t="shared" si="384"/>
        <v>5</v>
      </c>
      <c r="AD221" s="36">
        <f>AC221*H221</f>
        <v>131.30000000000001</v>
      </c>
      <c r="AE221" s="52"/>
      <c r="AF221" s="43">
        <f t="shared" si="385"/>
        <v>0</v>
      </c>
      <c r="AG221" s="30"/>
      <c r="AH221" s="43"/>
      <c r="AI221" s="30">
        <f t="shared" si="386"/>
        <v>0</v>
      </c>
      <c r="AJ221" s="47">
        <f t="shared" si="360"/>
        <v>0</v>
      </c>
      <c r="AK221" s="30">
        <f t="shared" si="387"/>
        <v>5</v>
      </c>
      <c r="AL221" s="36">
        <f>AK221*H221</f>
        <v>131.30000000000001</v>
      </c>
    </row>
    <row r="222" spans="1:38" ht="14.25" customHeight="1" x14ac:dyDescent="0.2">
      <c r="A222" s="92" t="s">
        <v>805</v>
      </c>
      <c r="B222" s="12" t="s">
        <v>412</v>
      </c>
      <c r="C222" s="11" t="s">
        <v>22</v>
      </c>
      <c r="D222" s="11" t="s">
        <v>413</v>
      </c>
      <c r="E222" s="13" t="s">
        <v>365</v>
      </c>
      <c r="F222" s="12">
        <v>21</v>
      </c>
      <c r="G222" s="14">
        <v>10.16</v>
      </c>
      <c r="H222" s="14">
        <v>12.44</v>
      </c>
      <c r="I222" s="14">
        <v>261.24</v>
      </c>
      <c r="J222" s="28">
        <v>1.8646680942184155E-4</v>
      </c>
      <c r="K222" s="30"/>
      <c r="L222" s="43">
        <f t="shared" si="378"/>
        <v>0</v>
      </c>
      <c r="M222" s="30">
        <f t="shared" si="379"/>
        <v>0</v>
      </c>
      <c r="N222" s="25">
        <f>M222/F222</f>
        <v>0</v>
      </c>
      <c r="O222" s="30">
        <f t="shared" si="380"/>
        <v>21</v>
      </c>
      <c r="P222" s="36">
        <f>O222*H222</f>
        <v>261.24</v>
      </c>
      <c r="Q222" s="30"/>
      <c r="R222" s="43">
        <f>Q222*H222</f>
        <v>0</v>
      </c>
      <c r="S222" s="30">
        <f t="shared" si="381"/>
        <v>0</v>
      </c>
      <c r="T222" s="47">
        <f t="shared" si="358"/>
        <v>0</v>
      </c>
      <c r="U222" s="30">
        <f t="shared" si="382"/>
        <v>21</v>
      </c>
      <c r="V222" s="36">
        <f>U222*H222</f>
        <v>261.24</v>
      </c>
      <c r="W222" s="52"/>
      <c r="X222" s="43">
        <f>W222*H222</f>
        <v>0</v>
      </c>
      <c r="Y222" s="30"/>
      <c r="Z222" s="43"/>
      <c r="AA222" s="30">
        <f t="shared" si="383"/>
        <v>0</v>
      </c>
      <c r="AB222" s="47">
        <f t="shared" si="359"/>
        <v>0</v>
      </c>
      <c r="AC222" s="30">
        <f t="shared" si="384"/>
        <v>21</v>
      </c>
      <c r="AD222" s="36">
        <f>AC222*H222</f>
        <v>261.24</v>
      </c>
      <c r="AE222" s="52"/>
      <c r="AF222" s="43">
        <f t="shared" si="385"/>
        <v>0</v>
      </c>
      <c r="AG222" s="30"/>
      <c r="AH222" s="43"/>
      <c r="AI222" s="30">
        <f t="shared" si="386"/>
        <v>0</v>
      </c>
      <c r="AJ222" s="47">
        <f t="shared" si="360"/>
        <v>0</v>
      </c>
      <c r="AK222" s="30">
        <f t="shared" si="387"/>
        <v>21</v>
      </c>
      <c r="AL222" s="36">
        <f>AK222*H222</f>
        <v>261.24</v>
      </c>
    </row>
    <row r="223" spans="1:38" ht="14.25" customHeight="1" x14ac:dyDescent="0.2">
      <c r="A223" s="91" t="s">
        <v>414</v>
      </c>
      <c r="B223" s="8"/>
      <c r="C223" s="8"/>
      <c r="D223" s="8" t="s">
        <v>415</v>
      </c>
      <c r="E223" s="8"/>
      <c r="F223" s="9"/>
      <c r="G223" s="8"/>
      <c r="H223" s="8"/>
      <c r="I223" s="10">
        <v>60978.92</v>
      </c>
      <c r="J223" s="27">
        <v>4.352528194147038E-2</v>
      </c>
      <c r="K223" s="32"/>
      <c r="L223" s="44"/>
      <c r="M223" s="22"/>
      <c r="N223" s="22"/>
      <c r="O223" s="32"/>
      <c r="P223" s="37"/>
      <c r="Q223" s="32"/>
      <c r="R223" s="44"/>
      <c r="S223" s="32"/>
      <c r="T223" s="48"/>
      <c r="U223" s="32"/>
      <c r="V223" s="37"/>
      <c r="W223" s="53"/>
      <c r="X223" s="44"/>
      <c r="Y223" s="32"/>
      <c r="Z223" s="44"/>
      <c r="AA223" s="32"/>
      <c r="AB223" s="48"/>
      <c r="AC223" s="32"/>
      <c r="AD223" s="37"/>
      <c r="AE223" s="53"/>
      <c r="AF223" s="44"/>
      <c r="AG223" s="32"/>
      <c r="AH223" s="44"/>
      <c r="AI223" s="32"/>
      <c r="AJ223" s="48"/>
      <c r="AK223" s="32"/>
      <c r="AL223" s="37"/>
    </row>
    <row r="224" spans="1:38" ht="14.25" customHeight="1" x14ac:dyDescent="0.2">
      <c r="A224" s="91" t="s">
        <v>416</v>
      </c>
      <c r="B224" s="8"/>
      <c r="C224" s="8"/>
      <c r="D224" s="8" t="s">
        <v>417</v>
      </c>
      <c r="E224" s="8"/>
      <c r="F224" s="9"/>
      <c r="G224" s="8"/>
      <c r="H224" s="8"/>
      <c r="I224" s="10">
        <v>4457.68</v>
      </c>
      <c r="J224" s="27">
        <v>3.1817844396859387E-3</v>
      </c>
      <c r="K224" s="32"/>
      <c r="L224" s="44"/>
      <c r="M224" s="22"/>
      <c r="N224" s="22"/>
      <c r="O224" s="32"/>
      <c r="P224" s="37">
        <f>SUM(P225:P238)</f>
        <v>4457.68</v>
      </c>
      <c r="Q224" s="32"/>
      <c r="R224" s="44"/>
      <c r="S224" s="32"/>
      <c r="T224" s="48"/>
      <c r="U224" s="32"/>
      <c r="V224" s="37">
        <f>SUM(V225:V238)</f>
        <v>4457.68</v>
      </c>
      <c r="W224" s="53"/>
      <c r="X224" s="44"/>
      <c r="Y224" s="32"/>
      <c r="Z224" s="44"/>
      <c r="AA224" s="32"/>
      <c r="AB224" s="48"/>
      <c r="AC224" s="32"/>
      <c r="AD224" s="37">
        <f>SUM(AD225:AD238)</f>
        <v>4457.68</v>
      </c>
      <c r="AE224" s="53"/>
      <c r="AF224" s="44"/>
      <c r="AG224" s="32"/>
      <c r="AH224" s="44"/>
      <c r="AI224" s="32"/>
      <c r="AJ224" s="48"/>
      <c r="AK224" s="32"/>
      <c r="AL224" s="37">
        <f>SUM(AL225:AL238)</f>
        <v>4457.68</v>
      </c>
    </row>
    <row r="225" spans="1:38" ht="14.25" customHeight="1" x14ac:dyDescent="0.2">
      <c r="A225" s="92" t="s">
        <v>806</v>
      </c>
      <c r="B225" s="12" t="s">
        <v>418</v>
      </c>
      <c r="C225" s="11" t="s">
        <v>26</v>
      </c>
      <c r="D225" s="11" t="s">
        <v>419</v>
      </c>
      <c r="E225" s="13" t="s">
        <v>31</v>
      </c>
      <c r="F225" s="12">
        <v>2</v>
      </c>
      <c r="G225" s="14">
        <v>265.12</v>
      </c>
      <c r="H225" s="14">
        <v>324.69</v>
      </c>
      <c r="I225" s="14">
        <v>649.38</v>
      </c>
      <c r="J225" s="28">
        <v>4.635117773019272E-4</v>
      </c>
      <c r="K225" s="30"/>
      <c r="L225" s="43">
        <f t="shared" ref="L225:L238" si="388">K225*H225</f>
        <v>0</v>
      </c>
      <c r="M225" s="30">
        <f t="shared" ref="M225:M238" si="389">K225</f>
        <v>0</v>
      </c>
      <c r="N225" s="25">
        <f t="shared" ref="N225:N238" si="390">M225/F225</f>
        <v>0</v>
      </c>
      <c r="O225" s="30">
        <f t="shared" ref="O225:O283" si="391">F225-M225</f>
        <v>2</v>
      </c>
      <c r="P225" s="36">
        <f t="shared" ref="P225:P238" si="392">O225*H225</f>
        <v>649.38</v>
      </c>
      <c r="Q225" s="30"/>
      <c r="R225" s="43">
        <f t="shared" ref="R225:R238" si="393">Q225*H225</f>
        <v>0</v>
      </c>
      <c r="S225" s="30">
        <f t="shared" ref="S225:S238" si="394">M225+Q225</f>
        <v>0</v>
      </c>
      <c r="T225" s="47">
        <f t="shared" ref="T225:T283" si="395">S225/$F$8</f>
        <v>0</v>
      </c>
      <c r="U225" s="30">
        <f t="shared" ref="U225:U238" si="396">F225-S225</f>
        <v>2</v>
      </c>
      <c r="V225" s="36">
        <f t="shared" ref="V225:V238" si="397">U225*H225</f>
        <v>649.38</v>
      </c>
      <c r="W225" s="52"/>
      <c r="X225" s="43">
        <f t="shared" ref="X225:X238" si="398">W225*H225</f>
        <v>0</v>
      </c>
      <c r="Y225" s="30"/>
      <c r="Z225" s="43"/>
      <c r="AA225" s="30">
        <f t="shared" ref="AA225:AA238" si="399">S225+Y225</f>
        <v>0</v>
      </c>
      <c r="AB225" s="47">
        <f t="shared" ref="AB225:AB283" si="400">AA225/$F$8</f>
        <v>0</v>
      </c>
      <c r="AC225" s="30">
        <f t="shared" ref="AC225:AC238" si="401">F225-AA225</f>
        <v>2</v>
      </c>
      <c r="AD225" s="36">
        <f t="shared" ref="AD225:AD238" si="402">AC225*H225</f>
        <v>649.38</v>
      </c>
      <c r="AE225" s="52"/>
      <c r="AF225" s="43">
        <f t="shared" ref="AF225:AF238" si="403">AE225*P225</f>
        <v>0</v>
      </c>
      <c r="AG225" s="30"/>
      <c r="AH225" s="43"/>
      <c r="AI225" s="30">
        <f t="shared" ref="AI225:AI238" si="404">AA225+AG225</f>
        <v>0</v>
      </c>
      <c r="AJ225" s="47">
        <f t="shared" ref="AJ225:AJ283" si="405">AI225/$F$8</f>
        <v>0</v>
      </c>
      <c r="AK225" s="30">
        <f t="shared" ref="AK225:AK238" si="406">F225-AI225</f>
        <v>2</v>
      </c>
      <c r="AL225" s="36">
        <f t="shared" ref="AL225:AL238" si="407">AK225*H225</f>
        <v>649.38</v>
      </c>
    </row>
    <row r="226" spans="1:38" ht="14.25" customHeight="1" x14ac:dyDescent="0.2">
      <c r="A226" s="92" t="s">
        <v>807</v>
      </c>
      <c r="B226" s="12" t="s">
        <v>420</v>
      </c>
      <c r="C226" s="11" t="s">
        <v>26</v>
      </c>
      <c r="D226" s="11" t="s">
        <v>421</v>
      </c>
      <c r="E226" s="13" t="s">
        <v>31</v>
      </c>
      <c r="F226" s="12">
        <v>1</v>
      </c>
      <c r="G226" s="14">
        <v>365.55</v>
      </c>
      <c r="H226" s="14">
        <v>447.68</v>
      </c>
      <c r="I226" s="14">
        <v>447.68</v>
      </c>
      <c r="J226" s="28">
        <v>3.1954318344039974E-4</v>
      </c>
      <c r="K226" s="30"/>
      <c r="L226" s="43">
        <f t="shared" si="388"/>
        <v>0</v>
      </c>
      <c r="M226" s="30">
        <f t="shared" si="389"/>
        <v>0</v>
      </c>
      <c r="N226" s="25">
        <f t="shared" si="390"/>
        <v>0</v>
      </c>
      <c r="O226" s="30">
        <f t="shared" si="391"/>
        <v>1</v>
      </c>
      <c r="P226" s="36">
        <f t="shared" si="392"/>
        <v>447.68</v>
      </c>
      <c r="Q226" s="30"/>
      <c r="R226" s="43">
        <f t="shared" si="393"/>
        <v>0</v>
      </c>
      <c r="S226" s="30">
        <f t="shared" si="394"/>
        <v>0</v>
      </c>
      <c r="T226" s="47">
        <f t="shared" si="395"/>
        <v>0</v>
      </c>
      <c r="U226" s="30">
        <f t="shared" si="396"/>
        <v>1</v>
      </c>
      <c r="V226" s="36">
        <f t="shared" si="397"/>
        <v>447.68</v>
      </c>
      <c r="W226" s="52"/>
      <c r="X226" s="43">
        <f t="shared" si="398"/>
        <v>0</v>
      </c>
      <c r="Y226" s="30"/>
      <c r="Z226" s="43"/>
      <c r="AA226" s="30">
        <f t="shared" si="399"/>
        <v>0</v>
      </c>
      <c r="AB226" s="47">
        <f t="shared" si="400"/>
        <v>0</v>
      </c>
      <c r="AC226" s="30">
        <f t="shared" si="401"/>
        <v>1</v>
      </c>
      <c r="AD226" s="36">
        <f t="shared" si="402"/>
        <v>447.68</v>
      </c>
      <c r="AE226" s="52"/>
      <c r="AF226" s="43">
        <f t="shared" si="403"/>
        <v>0</v>
      </c>
      <c r="AG226" s="30"/>
      <c r="AH226" s="43"/>
      <c r="AI226" s="30">
        <f t="shared" si="404"/>
        <v>0</v>
      </c>
      <c r="AJ226" s="47">
        <f t="shared" si="405"/>
        <v>0</v>
      </c>
      <c r="AK226" s="30">
        <f t="shared" si="406"/>
        <v>1</v>
      </c>
      <c r="AL226" s="36">
        <f t="shared" si="407"/>
        <v>447.68</v>
      </c>
    </row>
    <row r="227" spans="1:38" ht="14.25" customHeight="1" x14ac:dyDescent="0.2">
      <c r="A227" s="92" t="s">
        <v>808</v>
      </c>
      <c r="B227" s="12" t="s">
        <v>422</v>
      </c>
      <c r="C227" s="11" t="s">
        <v>26</v>
      </c>
      <c r="D227" s="11" t="s">
        <v>423</v>
      </c>
      <c r="E227" s="13" t="s">
        <v>31</v>
      </c>
      <c r="F227" s="12">
        <v>1</v>
      </c>
      <c r="G227" s="14">
        <v>72.739999999999995</v>
      </c>
      <c r="H227" s="14">
        <v>89.08</v>
      </c>
      <c r="I227" s="14">
        <v>89.08</v>
      </c>
      <c r="J227" s="28">
        <v>6.3583154889364739E-5</v>
      </c>
      <c r="K227" s="30"/>
      <c r="L227" s="43">
        <f t="shared" si="388"/>
        <v>0</v>
      </c>
      <c r="M227" s="30">
        <f t="shared" si="389"/>
        <v>0</v>
      </c>
      <c r="N227" s="25">
        <f t="shared" si="390"/>
        <v>0</v>
      </c>
      <c r="O227" s="30">
        <f t="shared" si="391"/>
        <v>1</v>
      </c>
      <c r="P227" s="36">
        <f t="shared" si="392"/>
        <v>89.08</v>
      </c>
      <c r="Q227" s="30"/>
      <c r="R227" s="43">
        <f t="shared" si="393"/>
        <v>0</v>
      </c>
      <c r="S227" s="30">
        <f t="shared" si="394"/>
        <v>0</v>
      </c>
      <c r="T227" s="47">
        <f t="shared" si="395"/>
        <v>0</v>
      </c>
      <c r="U227" s="30">
        <f t="shared" si="396"/>
        <v>1</v>
      </c>
      <c r="V227" s="36">
        <f t="shared" si="397"/>
        <v>89.08</v>
      </c>
      <c r="W227" s="52"/>
      <c r="X227" s="43">
        <f t="shared" si="398"/>
        <v>0</v>
      </c>
      <c r="Y227" s="30"/>
      <c r="Z227" s="43"/>
      <c r="AA227" s="30">
        <f t="shared" si="399"/>
        <v>0</v>
      </c>
      <c r="AB227" s="47">
        <f t="shared" si="400"/>
        <v>0</v>
      </c>
      <c r="AC227" s="30">
        <f t="shared" si="401"/>
        <v>1</v>
      </c>
      <c r="AD227" s="36">
        <f t="shared" si="402"/>
        <v>89.08</v>
      </c>
      <c r="AE227" s="52"/>
      <c r="AF227" s="43">
        <f t="shared" si="403"/>
        <v>0</v>
      </c>
      <c r="AG227" s="30"/>
      <c r="AH227" s="43"/>
      <c r="AI227" s="30">
        <f t="shared" si="404"/>
        <v>0</v>
      </c>
      <c r="AJ227" s="47">
        <f t="shared" si="405"/>
        <v>0</v>
      </c>
      <c r="AK227" s="30">
        <f t="shared" si="406"/>
        <v>1</v>
      </c>
      <c r="AL227" s="36">
        <f t="shared" si="407"/>
        <v>89.08</v>
      </c>
    </row>
    <row r="228" spans="1:38" ht="14.25" customHeight="1" x14ac:dyDescent="0.2">
      <c r="A228" s="92" t="s">
        <v>809</v>
      </c>
      <c r="B228" s="12" t="s">
        <v>424</v>
      </c>
      <c r="C228" s="11" t="s">
        <v>29</v>
      </c>
      <c r="D228" s="11" t="s">
        <v>425</v>
      </c>
      <c r="E228" s="13" t="s">
        <v>31</v>
      </c>
      <c r="F228" s="12">
        <v>1</v>
      </c>
      <c r="G228" s="14">
        <v>72.709999999999994</v>
      </c>
      <c r="H228" s="14">
        <v>89.04</v>
      </c>
      <c r="I228" s="14">
        <v>89.04</v>
      </c>
      <c r="J228" s="28">
        <v>6.3554603854389718E-5</v>
      </c>
      <c r="K228" s="30"/>
      <c r="L228" s="43">
        <f t="shared" si="388"/>
        <v>0</v>
      </c>
      <c r="M228" s="30">
        <f t="shared" si="389"/>
        <v>0</v>
      </c>
      <c r="N228" s="25">
        <f t="shared" si="390"/>
        <v>0</v>
      </c>
      <c r="O228" s="30">
        <f t="shared" si="391"/>
        <v>1</v>
      </c>
      <c r="P228" s="36">
        <f t="shared" si="392"/>
        <v>89.04</v>
      </c>
      <c r="Q228" s="30"/>
      <c r="R228" s="43">
        <f t="shared" si="393"/>
        <v>0</v>
      </c>
      <c r="S228" s="30">
        <f t="shared" si="394"/>
        <v>0</v>
      </c>
      <c r="T228" s="47">
        <f t="shared" si="395"/>
        <v>0</v>
      </c>
      <c r="U228" s="30">
        <f t="shared" si="396"/>
        <v>1</v>
      </c>
      <c r="V228" s="36">
        <f t="shared" si="397"/>
        <v>89.04</v>
      </c>
      <c r="W228" s="52"/>
      <c r="X228" s="43">
        <f t="shared" si="398"/>
        <v>0</v>
      </c>
      <c r="Y228" s="30"/>
      <c r="Z228" s="43"/>
      <c r="AA228" s="30">
        <f t="shared" si="399"/>
        <v>0</v>
      </c>
      <c r="AB228" s="47">
        <f t="shared" si="400"/>
        <v>0</v>
      </c>
      <c r="AC228" s="30">
        <f t="shared" si="401"/>
        <v>1</v>
      </c>
      <c r="AD228" s="36">
        <f t="shared" si="402"/>
        <v>89.04</v>
      </c>
      <c r="AE228" s="52"/>
      <c r="AF228" s="43">
        <f t="shared" si="403"/>
        <v>0</v>
      </c>
      <c r="AG228" s="30"/>
      <c r="AH228" s="43"/>
      <c r="AI228" s="30">
        <f t="shared" si="404"/>
        <v>0</v>
      </c>
      <c r="AJ228" s="47">
        <f t="shared" si="405"/>
        <v>0</v>
      </c>
      <c r="AK228" s="30">
        <f t="shared" si="406"/>
        <v>1</v>
      </c>
      <c r="AL228" s="36">
        <f t="shared" si="407"/>
        <v>89.04</v>
      </c>
    </row>
    <row r="229" spans="1:38" ht="14.25" customHeight="1" x14ac:dyDescent="0.2">
      <c r="A229" s="92" t="s">
        <v>810</v>
      </c>
      <c r="B229" s="12" t="s">
        <v>426</v>
      </c>
      <c r="C229" s="11" t="s">
        <v>22</v>
      </c>
      <c r="D229" s="11" t="s">
        <v>427</v>
      </c>
      <c r="E229" s="13" t="s">
        <v>365</v>
      </c>
      <c r="F229" s="12">
        <v>6</v>
      </c>
      <c r="G229" s="14">
        <v>13.6</v>
      </c>
      <c r="H229" s="14">
        <v>16.649999999999999</v>
      </c>
      <c r="I229" s="14">
        <v>99.9</v>
      </c>
      <c r="J229" s="28">
        <v>7.130620985010707E-5</v>
      </c>
      <c r="K229" s="30"/>
      <c r="L229" s="43">
        <f t="shared" si="388"/>
        <v>0</v>
      </c>
      <c r="M229" s="30">
        <f t="shared" si="389"/>
        <v>0</v>
      </c>
      <c r="N229" s="25">
        <f t="shared" si="390"/>
        <v>0</v>
      </c>
      <c r="O229" s="30">
        <f t="shared" si="391"/>
        <v>6</v>
      </c>
      <c r="P229" s="36">
        <f t="shared" si="392"/>
        <v>99.899999999999991</v>
      </c>
      <c r="Q229" s="30"/>
      <c r="R229" s="43">
        <f t="shared" si="393"/>
        <v>0</v>
      </c>
      <c r="S229" s="30">
        <f t="shared" si="394"/>
        <v>0</v>
      </c>
      <c r="T229" s="47">
        <f t="shared" si="395"/>
        <v>0</v>
      </c>
      <c r="U229" s="30">
        <f t="shared" si="396"/>
        <v>6</v>
      </c>
      <c r="V229" s="36">
        <f t="shared" si="397"/>
        <v>99.899999999999991</v>
      </c>
      <c r="W229" s="52"/>
      <c r="X229" s="43">
        <f t="shared" si="398"/>
        <v>0</v>
      </c>
      <c r="Y229" s="30"/>
      <c r="Z229" s="43"/>
      <c r="AA229" s="30">
        <f t="shared" si="399"/>
        <v>0</v>
      </c>
      <c r="AB229" s="47">
        <f t="shared" si="400"/>
        <v>0</v>
      </c>
      <c r="AC229" s="30">
        <f t="shared" si="401"/>
        <v>6</v>
      </c>
      <c r="AD229" s="36">
        <f t="shared" si="402"/>
        <v>99.899999999999991</v>
      </c>
      <c r="AE229" s="52"/>
      <c r="AF229" s="43">
        <f t="shared" si="403"/>
        <v>0</v>
      </c>
      <c r="AG229" s="30"/>
      <c r="AH229" s="43"/>
      <c r="AI229" s="30">
        <f t="shared" si="404"/>
        <v>0</v>
      </c>
      <c r="AJ229" s="47">
        <f t="shared" si="405"/>
        <v>0</v>
      </c>
      <c r="AK229" s="30">
        <f t="shared" si="406"/>
        <v>6</v>
      </c>
      <c r="AL229" s="36">
        <f t="shared" si="407"/>
        <v>99.899999999999991</v>
      </c>
    </row>
    <row r="230" spans="1:38" ht="14.25" customHeight="1" x14ac:dyDescent="0.2">
      <c r="A230" s="92" t="s">
        <v>811</v>
      </c>
      <c r="B230" s="12" t="s">
        <v>428</v>
      </c>
      <c r="C230" s="11" t="s">
        <v>22</v>
      </c>
      <c r="D230" s="11" t="s">
        <v>429</v>
      </c>
      <c r="E230" s="13" t="s">
        <v>365</v>
      </c>
      <c r="F230" s="12">
        <v>1</v>
      </c>
      <c r="G230" s="14">
        <v>14.64</v>
      </c>
      <c r="H230" s="14">
        <v>17.920000000000002</v>
      </c>
      <c r="I230" s="14">
        <v>17.920000000000002</v>
      </c>
      <c r="J230" s="28">
        <v>1.2790863668807995E-5</v>
      </c>
      <c r="K230" s="30"/>
      <c r="L230" s="43">
        <f t="shared" si="388"/>
        <v>0</v>
      </c>
      <c r="M230" s="30">
        <f t="shared" si="389"/>
        <v>0</v>
      </c>
      <c r="N230" s="25">
        <f t="shared" si="390"/>
        <v>0</v>
      </c>
      <c r="O230" s="30">
        <f t="shared" si="391"/>
        <v>1</v>
      </c>
      <c r="P230" s="36">
        <f t="shared" si="392"/>
        <v>17.920000000000002</v>
      </c>
      <c r="Q230" s="30"/>
      <c r="R230" s="43">
        <f t="shared" si="393"/>
        <v>0</v>
      </c>
      <c r="S230" s="30">
        <f t="shared" si="394"/>
        <v>0</v>
      </c>
      <c r="T230" s="47">
        <f t="shared" si="395"/>
        <v>0</v>
      </c>
      <c r="U230" s="30">
        <f t="shared" si="396"/>
        <v>1</v>
      </c>
      <c r="V230" s="36">
        <f t="shared" si="397"/>
        <v>17.920000000000002</v>
      </c>
      <c r="W230" s="52"/>
      <c r="X230" s="43">
        <f t="shared" si="398"/>
        <v>0</v>
      </c>
      <c r="Y230" s="30"/>
      <c r="Z230" s="43"/>
      <c r="AA230" s="30">
        <f t="shared" si="399"/>
        <v>0</v>
      </c>
      <c r="AB230" s="47">
        <f t="shared" si="400"/>
        <v>0</v>
      </c>
      <c r="AC230" s="30">
        <f t="shared" si="401"/>
        <v>1</v>
      </c>
      <c r="AD230" s="36">
        <f t="shared" si="402"/>
        <v>17.920000000000002</v>
      </c>
      <c r="AE230" s="52"/>
      <c r="AF230" s="43">
        <f t="shared" si="403"/>
        <v>0</v>
      </c>
      <c r="AG230" s="30"/>
      <c r="AH230" s="43"/>
      <c r="AI230" s="30">
        <f t="shared" si="404"/>
        <v>0</v>
      </c>
      <c r="AJ230" s="47">
        <f t="shared" si="405"/>
        <v>0</v>
      </c>
      <c r="AK230" s="30">
        <f t="shared" si="406"/>
        <v>1</v>
      </c>
      <c r="AL230" s="36">
        <f t="shared" si="407"/>
        <v>17.920000000000002</v>
      </c>
    </row>
    <row r="231" spans="1:38" ht="15" customHeight="1" x14ac:dyDescent="0.2">
      <c r="A231" s="92" t="s">
        <v>812</v>
      </c>
      <c r="B231" s="12" t="s">
        <v>430</v>
      </c>
      <c r="C231" s="11" t="s">
        <v>22</v>
      </c>
      <c r="D231" s="11" t="s">
        <v>431</v>
      </c>
      <c r="E231" s="13" t="s">
        <v>365</v>
      </c>
      <c r="F231" s="12">
        <v>2</v>
      </c>
      <c r="G231" s="14">
        <v>15.88</v>
      </c>
      <c r="H231" s="14">
        <v>19.440000000000001</v>
      </c>
      <c r="I231" s="14">
        <v>38.880000000000003</v>
      </c>
      <c r="J231" s="28">
        <v>2.7751605995717344E-5</v>
      </c>
      <c r="K231" s="30"/>
      <c r="L231" s="43">
        <f t="shared" si="388"/>
        <v>0</v>
      </c>
      <c r="M231" s="30">
        <f t="shared" si="389"/>
        <v>0</v>
      </c>
      <c r="N231" s="25">
        <f t="shared" si="390"/>
        <v>0</v>
      </c>
      <c r="O231" s="30">
        <f t="shared" si="391"/>
        <v>2</v>
      </c>
      <c r="P231" s="36">
        <f t="shared" si="392"/>
        <v>38.880000000000003</v>
      </c>
      <c r="Q231" s="30"/>
      <c r="R231" s="43">
        <f t="shared" si="393"/>
        <v>0</v>
      </c>
      <c r="S231" s="30">
        <f t="shared" si="394"/>
        <v>0</v>
      </c>
      <c r="T231" s="47">
        <f t="shared" si="395"/>
        <v>0</v>
      </c>
      <c r="U231" s="30">
        <f t="shared" si="396"/>
        <v>2</v>
      </c>
      <c r="V231" s="36">
        <f t="shared" si="397"/>
        <v>38.880000000000003</v>
      </c>
      <c r="W231" s="52"/>
      <c r="X231" s="43">
        <f t="shared" si="398"/>
        <v>0</v>
      </c>
      <c r="Y231" s="30"/>
      <c r="Z231" s="43"/>
      <c r="AA231" s="30">
        <f t="shared" si="399"/>
        <v>0</v>
      </c>
      <c r="AB231" s="47">
        <f t="shared" si="400"/>
        <v>0</v>
      </c>
      <c r="AC231" s="30">
        <f t="shared" si="401"/>
        <v>2</v>
      </c>
      <c r="AD231" s="36">
        <f t="shared" si="402"/>
        <v>38.880000000000003</v>
      </c>
      <c r="AE231" s="52"/>
      <c r="AF231" s="43">
        <f t="shared" si="403"/>
        <v>0</v>
      </c>
      <c r="AG231" s="30"/>
      <c r="AH231" s="43"/>
      <c r="AI231" s="30">
        <f t="shared" si="404"/>
        <v>0</v>
      </c>
      <c r="AJ231" s="47">
        <f t="shared" si="405"/>
        <v>0</v>
      </c>
      <c r="AK231" s="30">
        <f t="shared" si="406"/>
        <v>2</v>
      </c>
      <c r="AL231" s="36">
        <f t="shared" si="407"/>
        <v>38.880000000000003</v>
      </c>
    </row>
    <row r="232" spans="1:38" ht="25.5" customHeight="1" x14ac:dyDescent="0.2">
      <c r="A232" s="92" t="s">
        <v>813</v>
      </c>
      <c r="B232" s="12" t="s">
        <v>432</v>
      </c>
      <c r="C232" s="11" t="s">
        <v>29</v>
      </c>
      <c r="D232" s="11" t="s">
        <v>433</v>
      </c>
      <c r="E232" s="13" t="s">
        <v>31</v>
      </c>
      <c r="F232" s="12">
        <v>4</v>
      </c>
      <c r="G232" s="14">
        <v>84.82</v>
      </c>
      <c r="H232" s="14">
        <v>103.87</v>
      </c>
      <c r="I232" s="14">
        <v>415.48</v>
      </c>
      <c r="J232" s="28">
        <v>2.9655960028551032E-4</v>
      </c>
      <c r="K232" s="30"/>
      <c r="L232" s="43">
        <f t="shared" si="388"/>
        <v>0</v>
      </c>
      <c r="M232" s="30">
        <f t="shared" si="389"/>
        <v>0</v>
      </c>
      <c r="N232" s="25">
        <f t="shared" si="390"/>
        <v>0</v>
      </c>
      <c r="O232" s="30">
        <f t="shared" si="391"/>
        <v>4</v>
      </c>
      <c r="P232" s="36">
        <f t="shared" si="392"/>
        <v>415.48</v>
      </c>
      <c r="Q232" s="30"/>
      <c r="R232" s="43">
        <f t="shared" si="393"/>
        <v>0</v>
      </c>
      <c r="S232" s="30">
        <f t="shared" si="394"/>
        <v>0</v>
      </c>
      <c r="T232" s="47">
        <f t="shared" si="395"/>
        <v>0</v>
      </c>
      <c r="U232" s="30">
        <f t="shared" si="396"/>
        <v>4</v>
      </c>
      <c r="V232" s="36">
        <f t="shared" si="397"/>
        <v>415.48</v>
      </c>
      <c r="W232" s="52"/>
      <c r="X232" s="43">
        <f t="shared" si="398"/>
        <v>0</v>
      </c>
      <c r="Y232" s="30"/>
      <c r="Z232" s="43"/>
      <c r="AA232" s="30">
        <f t="shared" si="399"/>
        <v>0</v>
      </c>
      <c r="AB232" s="47">
        <f t="shared" si="400"/>
        <v>0</v>
      </c>
      <c r="AC232" s="30">
        <f t="shared" si="401"/>
        <v>4</v>
      </c>
      <c r="AD232" s="36">
        <f t="shared" si="402"/>
        <v>415.48</v>
      </c>
      <c r="AE232" s="52"/>
      <c r="AF232" s="43">
        <f t="shared" si="403"/>
        <v>0</v>
      </c>
      <c r="AG232" s="30"/>
      <c r="AH232" s="43"/>
      <c r="AI232" s="30">
        <f t="shared" si="404"/>
        <v>0</v>
      </c>
      <c r="AJ232" s="47">
        <f t="shared" si="405"/>
        <v>0</v>
      </c>
      <c r="AK232" s="30">
        <f t="shared" si="406"/>
        <v>4</v>
      </c>
      <c r="AL232" s="36">
        <f t="shared" si="407"/>
        <v>415.48</v>
      </c>
    </row>
    <row r="233" spans="1:38" ht="14.25" customHeight="1" x14ac:dyDescent="0.2">
      <c r="A233" s="92" t="s">
        <v>814</v>
      </c>
      <c r="B233" s="12" t="s">
        <v>434</v>
      </c>
      <c r="C233" s="11" t="s">
        <v>22</v>
      </c>
      <c r="D233" s="11" t="s">
        <v>435</v>
      </c>
      <c r="E233" s="13" t="s">
        <v>365</v>
      </c>
      <c r="F233" s="12">
        <v>23</v>
      </c>
      <c r="G233" s="14">
        <v>37.19</v>
      </c>
      <c r="H233" s="14">
        <v>45.54</v>
      </c>
      <c r="I233" s="14">
        <v>1047.42</v>
      </c>
      <c r="J233" s="28">
        <v>7.4762312633832977E-4</v>
      </c>
      <c r="K233" s="30"/>
      <c r="L233" s="43">
        <f t="shared" si="388"/>
        <v>0</v>
      </c>
      <c r="M233" s="30">
        <f t="shared" si="389"/>
        <v>0</v>
      </c>
      <c r="N233" s="25">
        <f t="shared" si="390"/>
        <v>0</v>
      </c>
      <c r="O233" s="30">
        <f t="shared" si="391"/>
        <v>23</v>
      </c>
      <c r="P233" s="36">
        <f t="shared" si="392"/>
        <v>1047.42</v>
      </c>
      <c r="Q233" s="30"/>
      <c r="R233" s="43">
        <f t="shared" si="393"/>
        <v>0</v>
      </c>
      <c r="S233" s="30">
        <f t="shared" si="394"/>
        <v>0</v>
      </c>
      <c r="T233" s="47">
        <f t="shared" si="395"/>
        <v>0</v>
      </c>
      <c r="U233" s="30">
        <f t="shared" si="396"/>
        <v>23</v>
      </c>
      <c r="V233" s="36">
        <f t="shared" si="397"/>
        <v>1047.42</v>
      </c>
      <c r="W233" s="52"/>
      <c r="X233" s="43">
        <f t="shared" si="398"/>
        <v>0</v>
      </c>
      <c r="Y233" s="30"/>
      <c r="Z233" s="43"/>
      <c r="AA233" s="30">
        <f t="shared" si="399"/>
        <v>0</v>
      </c>
      <c r="AB233" s="47">
        <f t="shared" si="400"/>
        <v>0</v>
      </c>
      <c r="AC233" s="30">
        <f t="shared" si="401"/>
        <v>23</v>
      </c>
      <c r="AD233" s="36">
        <f t="shared" si="402"/>
        <v>1047.42</v>
      </c>
      <c r="AE233" s="52"/>
      <c r="AF233" s="43">
        <f t="shared" si="403"/>
        <v>0</v>
      </c>
      <c r="AG233" s="30"/>
      <c r="AH233" s="43"/>
      <c r="AI233" s="30">
        <f t="shared" si="404"/>
        <v>0</v>
      </c>
      <c r="AJ233" s="47">
        <f t="shared" si="405"/>
        <v>0</v>
      </c>
      <c r="AK233" s="30">
        <f t="shared" si="406"/>
        <v>23</v>
      </c>
      <c r="AL233" s="36">
        <f t="shared" si="407"/>
        <v>1047.42</v>
      </c>
    </row>
    <row r="234" spans="1:38" ht="14.25" customHeight="1" x14ac:dyDescent="0.2">
      <c r="A234" s="92" t="s">
        <v>815</v>
      </c>
      <c r="B234" s="12" t="s">
        <v>436</v>
      </c>
      <c r="C234" s="11" t="s">
        <v>22</v>
      </c>
      <c r="D234" s="11" t="s">
        <v>437</v>
      </c>
      <c r="E234" s="13" t="s">
        <v>365</v>
      </c>
      <c r="F234" s="12">
        <v>5</v>
      </c>
      <c r="G234" s="14">
        <v>54.28</v>
      </c>
      <c r="H234" s="14">
        <v>66.47</v>
      </c>
      <c r="I234" s="14">
        <v>332.35</v>
      </c>
      <c r="J234" s="28">
        <v>2.3722341184867951E-4</v>
      </c>
      <c r="K234" s="30"/>
      <c r="L234" s="43">
        <f t="shared" si="388"/>
        <v>0</v>
      </c>
      <c r="M234" s="30">
        <f t="shared" si="389"/>
        <v>0</v>
      </c>
      <c r="N234" s="25">
        <f t="shared" si="390"/>
        <v>0</v>
      </c>
      <c r="O234" s="30">
        <f t="shared" si="391"/>
        <v>5</v>
      </c>
      <c r="P234" s="36">
        <f t="shared" si="392"/>
        <v>332.35</v>
      </c>
      <c r="Q234" s="30"/>
      <c r="R234" s="43">
        <f t="shared" si="393"/>
        <v>0</v>
      </c>
      <c r="S234" s="30">
        <f t="shared" si="394"/>
        <v>0</v>
      </c>
      <c r="T234" s="47">
        <f t="shared" si="395"/>
        <v>0</v>
      </c>
      <c r="U234" s="30">
        <f t="shared" si="396"/>
        <v>5</v>
      </c>
      <c r="V234" s="36">
        <f t="shared" si="397"/>
        <v>332.35</v>
      </c>
      <c r="W234" s="52"/>
      <c r="X234" s="43">
        <f t="shared" si="398"/>
        <v>0</v>
      </c>
      <c r="Y234" s="30"/>
      <c r="Z234" s="43"/>
      <c r="AA234" s="30">
        <f t="shared" si="399"/>
        <v>0</v>
      </c>
      <c r="AB234" s="47">
        <f t="shared" si="400"/>
        <v>0</v>
      </c>
      <c r="AC234" s="30">
        <f t="shared" si="401"/>
        <v>5</v>
      </c>
      <c r="AD234" s="36">
        <f t="shared" si="402"/>
        <v>332.35</v>
      </c>
      <c r="AE234" s="52"/>
      <c r="AF234" s="43">
        <f t="shared" si="403"/>
        <v>0</v>
      </c>
      <c r="AG234" s="30"/>
      <c r="AH234" s="43"/>
      <c r="AI234" s="30">
        <f t="shared" si="404"/>
        <v>0</v>
      </c>
      <c r="AJ234" s="47">
        <f t="shared" si="405"/>
        <v>0</v>
      </c>
      <c r="AK234" s="30">
        <f t="shared" si="406"/>
        <v>5</v>
      </c>
      <c r="AL234" s="36">
        <f t="shared" si="407"/>
        <v>332.35</v>
      </c>
    </row>
    <row r="235" spans="1:38" ht="14.25" customHeight="1" x14ac:dyDescent="0.2">
      <c r="A235" s="92" t="s">
        <v>816</v>
      </c>
      <c r="B235" s="12" t="s">
        <v>434</v>
      </c>
      <c r="C235" s="11" t="s">
        <v>22</v>
      </c>
      <c r="D235" s="11" t="s">
        <v>435</v>
      </c>
      <c r="E235" s="13" t="s">
        <v>365</v>
      </c>
      <c r="F235" s="12">
        <v>11</v>
      </c>
      <c r="G235" s="14">
        <v>37.19</v>
      </c>
      <c r="H235" s="14">
        <v>45.54</v>
      </c>
      <c r="I235" s="14">
        <v>500.94</v>
      </c>
      <c r="J235" s="28">
        <v>3.57558886509636E-4</v>
      </c>
      <c r="K235" s="30"/>
      <c r="L235" s="43">
        <f t="shared" si="388"/>
        <v>0</v>
      </c>
      <c r="M235" s="30">
        <f t="shared" si="389"/>
        <v>0</v>
      </c>
      <c r="N235" s="25">
        <f t="shared" si="390"/>
        <v>0</v>
      </c>
      <c r="O235" s="30">
        <f t="shared" si="391"/>
        <v>11</v>
      </c>
      <c r="P235" s="36">
        <f t="shared" si="392"/>
        <v>500.94</v>
      </c>
      <c r="Q235" s="30"/>
      <c r="R235" s="43">
        <f t="shared" si="393"/>
        <v>0</v>
      </c>
      <c r="S235" s="30">
        <f t="shared" si="394"/>
        <v>0</v>
      </c>
      <c r="T235" s="47">
        <f t="shared" si="395"/>
        <v>0</v>
      </c>
      <c r="U235" s="30">
        <f t="shared" si="396"/>
        <v>11</v>
      </c>
      <c r="V235" s="36">
        <f t="shared" si="397"/>
        <v>500.94</v>
      </c>
      <c r="W235" s="52"/>
      <c r="X235" s="43">
        <f t="shared" si="398"/>
        <v>0</v>
      </c>
      <c r="Y235" s="30"/>
      <c r="Z235" s="43"/>
      <c r="AA235" s="30">
        <f t="shared" si="399"/>
        <v>0</v>
      </c>
      <c r="AB235" s="47">
        <f t="shared" si="400"/>
        <v>0</v>
      </c>
      <c r="AC235" s="30">
        <f t="shared" si="401"/>
        <v>11</v>
      </c>
      <c r="AD235" s="36">
        <f t="shared" si="402"/>
        <v>500.94</v>
      </c>
      <c r="AE235" s="52"/>
      <c r="AF235" s="43">
        <f t="shared" si="403"/>
        <v>0</v>
      </c>
      <c r="AG235" s="30"/>
      <c r="AH235" s="43"/>
      <c r="AI235" s="30">
        <f t="shared" si="404"/>
        <v>0</v>
      </c>
      <c r="AJ235" s="47">
        <f t="shared" si="405"/>
        <v>0</v>
      </c>
      <c r="AK235" s="30">
        <f t="shared" si="406"/>
        <v>11</v>
      </c>
      <c r="AL235" s="36">
        <f t="shared" si="407"/>
        <v>500.94</v>
      </c>
    </row>
    <row r="236" spans="1:38" ht="14.25" customHeight="1" x14ac:dyDescent="0.2">
      <c r="A236" s="92" t="s">
        <v>817</v>
      </c>
      <c r="B236" s="12" t="s">
        <v>436</v>
      </c>
      <c r="C236" s="11" t="s">
        <v>22</v>
      </c>
      <c r="D236" s="11" t="s">
        <v>437</v>
      </c>
      <c r="E236" s="13" t="s">
        <v>365</v>
      </c>
      <c r="F236" s="12">
        <v>2</v>
      </c>
      <c r="G236" s="14">
        <v>54.28</v>
      </c>
      <c r="H236" s="14">
        <v>66.47</v>
      </c>
      <c r="I236" s="14">
        <v>132.94</v>
      </c>
      <c r="J236" s="28">
        <v>9.4889364739471813E-5</v>
      </c>
      <c r="K236" s="30"/>
      <c r="L236" s="43">
        <f t="shared" si="388"/>
        <v>0</v>
      </c>
      <c r="M236" s="30">
        <f t="shared" si="389"/>
        <v>0</v>
      </c>
      <c r="N236" s="25">
        <f t="shared" si="390"/>
        <v>0</v>
      </c>
      <c r="O236" s="30">
        <f t="shared" si="391"/>
        <v>2</v>
      </c>
      <c r="P236" s="36">
        <f t="shared" si="392"/>
        <v>132.94</v>
      </c>
      <c r="Q236" s="30"/>
      <c r="R236" s="43">
        <f t="shared" si="393"/>
        <v>0</v>
      </c>
      <c r="S236" s="30">
        <f t="shared" si="394"/>
        <v>0</v>
      </c>
      <c r="T236" s="47">
        <f t="shared" si="395"/>
        <v>0</v>
      </c>
      <c r="U236" s="30">
        <f t="shared" si="396"/>
        <v>2</v>
      </c>
      <c r="V236" s="36">
        <f t="shared" si="397"/>
        <v>132.94</v>
      </c>
      <c r="W236" s="52"/>
      <c r="X236" s="43">
        <f t="shared" si="398"/>
        <v>0</v>
      </c>
      <c r="Y236" s="30"/>
      <c r="Z236" s="43"/>
      <c r="AA236" s="30">
        <f t="shared" si="399"/>
        <v>0</v>
      </c>
      <c r="AB236" s="47">
        <f t="shared" si="400"/>
        <v>0</v>
      </c>
      <c r="AC236" s="30">
        <f t="shared" si="401"/>
        <v>2</v>
      </c>
      <c r="AD236" s="36">
        <f t="shared" si="402"/>
        <v>132.94</v>
      </c>
      <c r="AE236" s="52"/>
      <c r="AF236" s="43">
        <f t="shared" si="403"/>
        <v>0</v>
      </c>
      <c r="AG236" s="30"/>
      <c r="AH236" s="43"/>
      <c r="AI236" s="30">
        <f t="shared" si="404"/>
        <v>0</v>
      </c>
      <c r="AJ236" s="47">
        <f t="shared" si="405"/>
        <v>0</v>
      </c>
      <c r="AK236" s="30">
        <f t="shared" si="406"/>
        <v>2</v>
      </c>
      <c r="AL236" s="36">
        <f t="shared" si="407"/>
        <v>132.94</v>
      </c>
    </row>
    <row r="237" spans="1:38" ht="25.5" customHeight="1" x14ac:dyDescent="0.2">
      <c r="A237" s="92" t="s">
        <v>818</v>
      </c>
      <c r="B237" s="12" t="s">
        <v>438</v>
      </c>
      <c r="C237" s="11" t="s">
        <v>22</v>
      </c>
      <c r="D237" s="11" t="s">
        <v>439</v>
      </c>
      <c r="E237" s="13" t="s">
        <v>365</v>
      </c>
      <c r="F237" s="12">
        <v>1</v>
      </c>
      <c r="G237" s="14">
        <v>57.13</v>
      </c>
      <c r="H237" s="14">
        <v>69.959999999999994</v>
      </c>
      <c r="I237" s="14">
        <v>69.959999999999994</v>
      </c>
      <c r="J237" s="28">
        <v>4.9935760171306208E-5</v>
      </c>
      <c r="K237" s="30"/>
      <c r="L237" s="43">
        <f t="shared" si="388"/>
        <v>0</v>
      </c>
      <c r="M237" s="30">
        <f t="shared" si="389"/>
        <v>0</v>
      </c>
      <c r="N237" s="25">
        <f t="shared" si="390"/>
        <v>0</v>
      </c>
      <c r="O237" s="30">
        <f t="shared" si="391"/>
        <v>1</v>
      </c>
      <c r="P237" s="36">
        <f t="shared" si="392"/>
        <v>69.959999999999994</v>
      </c>
      <c r="Q237" s="30"/>
      <c r="R237" s="43">
        <f t="shared" si="393"/>
        <v>0</v>
      </c>
      <c r="S237" s="30">
        <f t="shared" si="394"/>
        <v>0</v>
      </c>
      <c r="T237" s="47">
        <f t="shared" si="395"/>
        <v>0</v>
      </c>
      <c r="U237" s="30">
        <f t="shared" si="396"/>
        <v>1</v>
      </c>
      <c r="V237" s="36">
        <f t="shared" si="397"/>
        <v>69.959999999999994</v>
      </c>
      <c r="W237" s="52"/>
      <c r="X237" s="43">
        <f t="shared" si="398"/>
        <v>0</v>
      </c>
      <c r="Y237" s="30"/>
      <c r="Z237" s="43"/>
      <c r="AA237" s="30">
        <f t="shared" si="399"/>
        <v>0</v>
      </c>
      <c r="AB237" s="47">
        <f t="shared" si="400"/>
        <v>0</v>
      </c>
      <c r="AC237" s="30">
        <f t="shared" si="401"/>
        <v>1</v>
      </c>
      <c r="AD237" s="36">
        <f t="shared" si="402"/>
        <v>69.959999999999994</v>
      </c>
      <c r="AE237" s="52"/>
      <c r="AF237" s="43">
        <f t="shared" si="403"/>
        <v>0</v>
      </c>
      <c r="AG237" s="30"/>
      <c r="AH237" s="43"/>
      <c r="AI237" s="30">
        <f t="shared" si="404"/>
        <v>0</v>
      </c>
      <c r="AJ237" s="47">
        <f t="shared" si="405"/>
        <v>0</v>
      </c>
      <c r="AK237" s="30">
        <f t="shared" si="406"/>
        <v>1</v>
      </c>
      <c r="AL237" s="36">
        <f t="shared" si="407"/>
        <v>69.959999999999994</v>
      </c>
    </row>
    <row r="238" spans="1:38" ht="14.25" customHeight="1" x14ac:dyDescent="0.2">
      <c r="A238" s="92" t="s">
        <v>819</v>
      </c>
      <c r="B238" s="12" t="s">
        <v>440</v>
      </c>
      <c r="C238" s="11" t="s">
        <v>26</v>
      </c>
      <c r="D238" s="11" t="s">
        <v>441</v>
      </c>
      <c r="E238" s="13" t="s">
        <v>31</v>
      </c>
      <c r="F238" s="12">
        <v>1</v>
      </c>
      <c r="G238" s="14">
        <v>430.08</v>
      </c>
      <c r="H238" s="14">
        <v>526.71</v>
      </c>
      <c r="I238" s="14">
        <v>526.71</v>
      </c>
      <c r="J238" s="28">
        <v>3.759528907922912E-4</v>
      </c>
      <c r="K238" s="30"/>
      <c r="L238" s="43">
        <f t="shared" si="388"/>
        <v>0</v>
      </c>
      <c r="M238" s="30">
        <f t="shared" si="389"/>
        <v>0</v>
      </c>
      <c r="N238" s="25">
        <f t="shared" si="390"/>
        <v>0</v>
      </c>
      <c r="O238" s="30">
        <f t="shared" si="391"/>
        <v>1</v>
      </c>
      <c r="P238" s="36">
        <f t="shared" si="392"/>
        <v>526.71</v>
      </c>
      <c r="Q238" s="30"/>
      <c r="R238" s="43">
        <f t="shared" si="393"/>
        <v>0</v>
      </c>
      <c r="S238" s="30">
        <f t="shared" si="394"/>
        <v>0</v>
      </c>
      <c r="T238" s="47">
        <f t="shared" si="395"/>
        <v>0</v>
      </c>
      <c r="U238" s="30">
        <f t="shared" si="396"/>
        <v>1</v>
      </c>
      <c r="V238" s="36">
        <f t="shared" si="397"/>
        <v>526.71</v>
      </c>
      <c r="W238" s="52"/>
      <c r="X238" s="43">
        <f t="shared" si="398"/>
        <v>0</v>
      </c>
      <c r="Y238" s="30"/>
      <c r="Z238" s="43"/>
      <c r="AA238" s="30">
        <f t="shared" si="399"/>
        <v>0</v>
      </c>
      <c r="AB238" s="47">
        <f t="shared" si="400"/>
        <v>0</v>
      </c>
      <c r="AC238" s="30">
        <f t="shared" si="401"/>
        <v>1</v>
      </c>
      <c r="AD238" s="36">
        <f t="shared" si="402"/>
        <v>526.71</v>
      </c>
      <c r="AE238" s="52"/>
      <c r="AF238" s="43">
        <f t="shared" si="403"/>
        <v>0</v>
      </c>
      <c r="AG238" s="30"/>
      <c r="AH238" s="43"/>
      <c r="AI238" s="30">
        <f t="shared" si="404"/>
        <v>0</v>
      </c>
      <c r="AJ238" s="47">
        <f t="shared" si="405"/>
        <v>0</v>
      </c>
      <c r="AK238" s="30">
        <f t="shared" si="406"/>
        <v>1</v>
      </c>
      <c r="AL238" s="36">
        <f t="shared" si="407"/>
        <v>526.71</v>
      </c>
    </row>
    <row r="239" spans="1:38" ht="14.25" customHeight="1" x14ac:dyDescent="0.2">
      <c r="A239" s="91" t="s">
        <v>442</v>
      </c>
      <c r="B239" s="8"/>
      <c r="C239" s="8"/>
      <c r="D239" s="8" t="s">
        <v>443</v>
      </c>
      <c r="E239" s="8"/>
      <c r="F239" s="9"/>
      <c r="G239" s="8"/>
      <c r="H239" s="8"/>
      <c r="I239" s="10">
        <v>20395.740000000002</v>
      </c>
      <c r="J239" s="27">
        <v>1.4557987152034262E-2</v>
      </c>
      <c r="K239" s="32"/>
      <c r="L239" s="44"/>
      <c r="M239" s="22"/>
      <c r="N239" s="22"/>
      <c r="O239" s="32"/>
      <c r="P239" s="37">
        <f>SUM(P240:P252)</f>
        <v>20395.748</v>
      </c>
      <c r="Q239" s="32"/>
      <c r="R239" s="44"/>
      <c r="S239" s="32"/>
      <c r="T239" s="48"/>
      <c r="U239" s="32"/>
      <c r="V239" s="37">
        <f>SUM(V240:V252)</f>
        <v>20395.748</v>
      </c>
      <c r="W239" s="53"/>
      <c r="X239" s="44"/>
      <c r="Y239" s="32"/>
      <c r="Z239" s="44"/>
      <c r="AA239" s="32"/>
      <c r="AB239" s="48"/>
      <c r="AC239" s="32"/>
      <c r="AD239" s="37">
        <f>SUM(AD240:AD252)</f>
        <v>20395.748</v>
      </c>
      <c r="AE239" s="53"/>
      <c r="AF239" s="44"/>
      <c r="AG239" s="32"/>
      <c r="AH239" s="44"/>
      <c r="AI239" s="32"/>
      <c r="AJ239" s="48"/>
      <c r="AK239" s="32"/>
      <c r="AL239" s="37">
        <f>SUM(AL240:AL252)</f>
        <v>20395.748</v>
      </c>
    </row>
    <row r="240" spans="1:38" ht="39" customHeight="1" x14ac:dyDescent="0.2">
      <c r="A240" s="92" t="s">
        <v>820</v>
      </c>
      <c r="B240" s="12" t="s">
        <v>444</v>
      </c>
      <c r="C240" s="11" t="s">
        <v>26</v>
      </c>
      <c r="D240" s="11" t="s">
        <v>445</v>
      </c>
      <c r="E240" s="13" t="s">
        <v>116</v>
      </c>
      <c r="F240" s="12">
        <v>593.29999999999995</v>
      </c>
      <c r="G240" s="14">
        <v>6.39</v>
      </c>
      <c r="H240" s="14">
        <v>7.82</v>
      </c>
      <c r="I240" s="14">
        <v>4639.6000000000004</v>
      </c>
      <c r="J240" s="28">
        <v>3.3116345467523196E-3</v>
      </c>
      <c r="K240" s="30"/>
      <c r="L240" s="43">
        <f t="shared" ref="L240:L252" si="408">K240*H240</f>
        <v>0</v>
      </c>
      <c r="M240" s="30">
        <f t="shared" ref="M240:M252" si="409">K240</f>
        <v>0</v>
      </c>
      <c r="N240" s="25">
        <f t="shared" ref="N240:N252" si="410">M240/F240</f>
        <v>0</v>
      </c>
      <c r="O240" s="30">
        <f t="shared" si="391"/>
        <v>593.29999999999995</v>
      </c>
      <c r="P240" s="36">
        <f t="shared" ref="P240:P252" si="411">O240*H240</f>
        <v>4639.6059999999998</v>
      </c>
      <c r="Q240" s="30"/>
      <c r="R240" s="43">
        <f t="shared" ref="R240:R252" si="412">Q240*H240</f>
        <v>0</v>
      </c>
      <c r="S240" s="30">
        <f t="shared" ref="S240:S252" si="413">M240+Q240</f>
        <v>0</v>
      </c>
      <c r="T240" s="47">
        <f t="shared" si="395"/>
        <v>0</v>
      </c>
      <c r="U240" s="30">
        <f t="shared" ref="U240:U252" si="414">F240-S240</f>
        <v>593.29999999999995</v>
      </c>
      <c r="V240" s="36">
        <f t="shared" ref="V240:V252" si="415">U240*H240</f>
        <v>4639.6059999999998</v>
      </c>
      <c r="W240" s="52"/>
      <c r="X240" s="43">
        <f t="shared" ref="X240:X252" si="416">W240*H240</f>
        <v>0</v>
      </c>
      <c r="Y240" s="30"/>
      <c r="Z240" s="43"/>
      <c r="AA240" s="30">
        <f t="shared" ref="AA240:AA252" si="417">S240+Y240</f>
        <v>0</v>
      </c>
      <c r="AB240" s="47">
        <f t="shared" si="400"/>
        <v>0</v>
      </c>
      <c r="AC240" s="30">
        <f t="shared" ref="AC240:AC252" si="418">F240-AA240</f>
        <v>593.29999999999995</v>
      </c>
      <c r="AD240" s="36">
        <f t="shared" ref="AD240:AD252" si="419">AC240*H240</f>
        <v>4639.6059999999998</v>
      </c>
      <c r="AE240" s="52"/>
      <c r="AF240" s="43">
        <f t="shared" ref="AF240:AF252" si="420">AE240*P240</f>
        <v>0</v>
      </c>
      <c r="AG240" s="30"/>
      <c r="AH240" s="43"/>
      <c r="AI240" s="30">
        <f t="shared" ref="AI240:AI252" si="421">AA240+AG240</f>
        <v>0</v>
      </c>
      <c r="AJ240" s="47">
        <f t="shared" si="405"/>
        <v>0</v>
      </c>
      <c r="AK240" s="30">
        <f t="shared" ref="AK240:AK252" si="422">F240-AI240</f>
        <v>593.29999999999995</v>
      </c>
      <c r="AL240" s="36">
        <f t="shared" ref="AL240:AL252" si="423">AK240*H240</f>
        <v>4639.6059999999998</v>
      </c>
    </row>
    <row r="241" spans="1:38" ht="39" customHeight="1" x14ac:dyDescent="0.2">
      <c r="A241" s="92" t="s">
        <v>821</v>
      </c>
      <c r="B241" s="12" t="s">
        <v>446</v>
      </c>
      <c r="C241" s="11" t="s">
        <v>26</v>
      </c>
      <c r="D241" s="11" t="s">
        <v>447</v>
      </c>
      <c r="E241" s="13" t="s">
        <v>116</v>
      </c>
      <c r="F241" s="12">
        <v>199.5</v>
      </c>
      <c r="G241" s="14">
        <v>8.2799999999999994</v>
      </c>
      <c r="H241" s="14">
        <v>10.14</v>
      </c>
      <c r="I241" s="14">
        <v>2022.93</v>
      </c>
      <c r="J241" s="28">
        <v>1.4439186295503211E-3</v>
      </c>
      <c r="K241" s="30"/>
      <c r="L241" s="43">
        <f t="shared" si="408"/>
        <v>0</v>
      </c>
      <c r="M241" s="30">
        <f t="shared" si="409"/>
        <v>0</v>
      </c>
      <c r="N241" s="25">
        <f t="shared" si="410"/>
        <v>0</v>
      </c>
      <c r="O241" s="30">
        <f t="shared" si="391"/>
        <v>199.5</v>
      </c>
      <c r="P241" s="36">
        <f t="shared" si="411"/>
        <v>2022.93</v>
      </c>
      <c r="Q241" s="30"/>
      <c r="R241" s="43">
        <f t="shared" si="412"/>
        <v>0</v>
      </c>
      <c r="S241" s="30">
        <f t="shared" si="413"/>
        <v>0</v>
      </c>
      <c r="T241" s="47">
        <f t="shared" si="395"/>
        <v>0</v>
      </c>
      <c r="U241" s="30">
        <f t="shared" si="414"/>
        <v>199.5</v>
      </c>
      <c r="V241" s="36">
        <f t="shared" si="415"/>
        <v>2022.93</v>
      </c>
      <c r="W241" s="52"/>
      <c r="X241" s="43">
        <f t="shared" si="416"/>
        <v>0</v>
      </c>
      <c r="Y241" s="30"/>
      <c r="Z241" s="43"/>
      <c r="AA241" s="30">
        <f t="shared" si="417"/>
        <v>0</v>
      </c>
      <c r="AB241" s="47">
        <f t="shared" si="400"/>
        <v>0</v>
      </c>
      <c r="AC241" s="30">
        <f t="shared" si="418"/>
        <v>199.5</v>
      </c>
      <c r="AD241" s="36">
        <f t="shared" si="419"/>
        <v>2022.93</v>
      </c>
      <c r="AE241" s="52"/>
      <c r="AF241" s="43">
        <f t="shared" si="420"/>
        <v>0</v>
      </c>
      <c r="AG241" s="30"/>
      <c r="AH241" s="43"/>
      <c r="AI241" s="30">
        <f t="shared" si="421"/>
        <v>0</v>
      </c>
      <c r="AJ241" s="47">
        <f t="shared" si="405"/>
        <v>0</v>
      </c>
      <c r="AK241" s="30">
        <f t="shared" si="422"/>
        <v>199.5</v>
      </c>
      <c r="AL241" s="36">
        <f t="shared" si="423"/>
        <v>2022.93</v>
      </c>
    </row>
    <row r="242" spans="1:38" ht="39" customHeight="1" x14ac:dyDescent="0.2">
      <c r="A242" s="92" t="s">
        <v>822</v>
      </c>
      <c r="B242" s="12" t="s">
        <v>448</v>
      </c>
      <c r="C242" s="11" t="s">
        <v>26</v>
      </c>
      <c r="D242" s="11" t="s">
        <v>449</v>
      </c>
      <c r="E242" s="13" t="s">
        <v>116</v>
      </c>
      <c r="F242" s="12">
        <v>159.5</v>
      </c>
      <c r="G242" s="14">
        <v>12.97</v>
      </c>
      <c r="H242" s="14">
        <v>15.88</v>
      </c>
      <c r="I242" s="14">
        <v>2532.86</v>
      </c>
      <c r="J242" s="28">
        <v>1.8078943611705923E-3</v>
      </c>
      <c r="K242" s="30"/>
      <c r="L242" s="43">
        <f t="shared" si="408"/>
        <v>0</v>
      </c>
      <c r="M242" s="30">
        <f t="shared" si="409"/>
        <v>0</v>
      </c>
      <c r="N242" s="25">
        <f t="shared" si="410"/>
        <v>0</v>
      </c>
      <c r="O242" s="30">
        <f t="shared" si="391"/>
        <v>159.5</v>
      </c>
      <c r="P242" s="36">
        <f t="shared" si="411"/>
        <v>2532.86</v>
      </c>
      <c r="Q242" s="30"/>
      <c r="R242" s="43">
        <f t="shared" si="412"/>
        <v>0</v>
      </c>
      <c r="S242" s="30">
        <f t="shared" si="413"/>
        <v>0</v>
      </c>
      <c r="T242" s="47">
        <f t="shared" si="395"/>
        <v>0</v>
      </c>
      <c r="U242" s="30">
        <f t="shared" si="414"/>
        <v>159.5</v>
      </c>
      <c r="V242" s="36">
        <f t="shared" si="415"/>
        <v>2532.86</v>
      </c>
      <c r="W242" s="52"/>
      <c r="X242" s="43">
        <f t="shared" si="416"/>
        <v>0</v>
      </c>
      <c r="Y242" s="30"/>
      <c r="Z242" s="43"/>
      <c r="AA242" s="30">
        <f t="shared" si="417"/>
        <v>0</v>
      </c>
      <c r="AB242" s="47">
        <f t="shared" si="400"/>
        <v>0</v>
      </c>
      <c r="AC242" s="30">
        <f t="shared" si="418"/>
        <v>159.5</v>
      </c>
      <c r="AD242" s="36">
        <f t="shared" si="419"/>
        <v>2532.86</v>
      </c>
      <c r="AE242" s="52"/>
      <c r="AF242" s="43">
        <f t="shared" si="420"/>
        <v>0</v>
      </c>
      <c r="AG242" s="30"/>
      <c r="AH242" s="43"/>
      <c r="AI242" s="30">
        <f t="shared" si="421"/>
        <v>0</v>
      </c>
      <c r="AJ242" s="47">
        <f t="shared" si="405"/>
        <v>0</v>
      </c>
      <c r="AK242" s="30">
        <f t="shared" si="422"/>
        <v>159.5</v>
      </c>
      <c r="AL242" s="36">
        <f t="shared" si="423"/>
        <v>2532.86</v>
      </c>
    </row>
    <row r="243" spans="1:38" ht="39" customHeight="1" x14ac:dyDescent="0.2">
      <c r="A243" s="92" t="s">
        <v>823</v>
      </c>
      <c r="B243" s="12" t="s">
        <v>450</v>
      </c>
      <c r="C243" s="11" t="s">
        <v>26</v>
      </c>
      <c r="D243" s="11" t="s">
        <v>451</v>
      </c>
      <c r="E243" s="13" t="s">
        <v>116</v>
      </c>
      <c r="F243" s="12">
        <v>102.4</v>
      </c>
      <c r="G243" s="14">
        <v>19.38</v>
      </c>
      <c r="H243" s="14">
        <v>23.73</v>
      </c>
      <c r="I243" s="14">
        <v>2429.9499999999998</v>
      </c>
      <c r="J243" s="28">
        <v>1.7344396859386153E-3</v>
      </c>
      <c r="K243" s="30"/>
      <c r="L243" s="43">
        <f t="shared" si="408"/>
        <v>0</v>
      </c>
      <c r="M243" s="30">
        <f t="shared" si="409"/>
        <v>0</v>
      </c>
      <c r="N243" s="25">
        <f t="shared" si="410"/>
        <v>0</v>
      </c>
      <c r="O243" s="30">
        <f t="shared" si="391"/>
        <v>102.4</v>
      </c>
      <c r="P243" s="36">
        <f t="shared" si="411"/>
        <v>2429.9520000000002</v>
      </c>
      <c r="Q243" s="30"/>
      <c r="R243" s="43">
        <f t="shared" si="412"/>
        <v>0</v>
      </c>
      <c r="S243" s="30">
        <f t="shared" si="413"/>
        <v>0</v>
      </c>
      <c r="T243" s="47">
        <f t="shared" si="395"/>
        <v>0</v>
      </c>
      <c r="U243" s="30">
        <f t="shared" si="414"/>
        <v>102.4</v>
      </c>
      <c r="V243" s="36">
        <f t="shared" si="415"/>
        <v>2429.9520000000002</v>
      </c>
      <c r="W243" s="52"/>
      <c r="X243" s="43">
        <f t="shared" si="416"/>
        <v>0</v>
      </c>
      <c r="Y243" s="30"/>
      <c r="Z243" s="43"/>
      <c r="AA243" s="30">
        <f t="shared" si="417"/>
        <v>0</v>
      </c>
      <c r="AB243" s="47">
        <f t="shared" si="400"/>
        <v>0</v>
      </c>
      <c r="AC243" s="30">
        <f t="shared" si="418"/>
        <v>102.4</v>
      </c>
      <c r="AD243" s="36">
        <f t="shared" si="419"/>
        <v>2429.9520000000002</v>
      </c>
      <c r="AE243" s="52"/>
      <c r="AF243" s="43">
        <f t="shared" si="420"/>
        <v>0</v>
      </c>
      <c r="AG243" s="30"/>
      <c r="AH243" s="43"/>
      <c r="AI243" s="30">
        <f t="shared" si="421"/>
        <v>0</v>
      </c>
      <c r="AJ243" s="47">
        <f t="shared" si="405"/>
        <v>0</v>
      </c>
      <c r="AK243" s="30">
        <f t="shared" si="422"/>
        <v>102.4</v>
      </c>
      <c r="AL243" s="36">
        <f t="shared" si="423"/>
        <v>2429.9520000000002</v>
      </c>
    </row>
    <row r="244" spans="1:38" ht="39" customHeight="1" x14ac:dyDescent="0.2">
      <c r="A244" s="92" t="s">
        <v>824</v>
      </c>
      <c r="B244" s="12" t="s">
        <v>452</v>
      </c>
      <c r="C244" s="11" t="s">
        <v>26</v>
      </c>
      <c r="D244" s="11" t="s">
        <v>453</v>
      </c>
      <c r="E244" s="13" t="s">
        <v>116</v>
      </c>
      <c r="F244" s="12">
        <v>80</v>
      </c>
      <c r="G244" s="14">
        <v>33.32</v>
      </c>
      <c r="H244" s="14">
        <v>40.799999999999997</v>
      </c>
      <c r="I244" s="14">
        <v>3264</v>
      </c>
      <c r="J244" s="28">
        <v>2.3297644539614559E-3</v>
      </c>
      <c r="K244" s="30"/>
      <c r="L244" s="43">
        <f t="shared" si="408"/>
        <v>0</v>
      </c>
      <c r="M244" s="30">
        <f t="shared" si="409"/>
        <v>0</v>
      </c>
      <c r="N244" s="25">
        <f t="shared" si="410"/>
        <v>0</v>
      </c>
      <c r="O244" s="30">
        <f t="shared" si="391"/>
        <v>80</v>
      </c>
      <c r="P244" s="36">
        <f t="shared" si="411"/>
        <v>3264</v>
      </c>
      <c r="Q244" s="30"/>
      <c r="R244" s="43">
        <f t="shared" si="412"/>
        <v>0</v>
      </c>
      <c r="S244" s="30">
        <f t="shared" si="413"/>
        <v>0</v>
      </c>
      <c r="T244" s="47">
        <f t="shared" si="395"/>
        <v>0</v>
      </c>
      <c r="U244" s="30">
        <f t="shared" si="414"/>
        <v>80</v>
      </c>
      <c r="V244" s="36">
        <f t="shared" si="415"/>
        <v>3264</v>
      </c>
      <c r="W244" s="52"/>
      <c r="X244" s="43">
        <f t="shared" si="416"/>
        <v>0</v>
      </c>
      <c r="Y244" s="30"/>
      <c r="Z244" s="43"/>
      <c r="AA244" s="30">
        <f t="shared" si="417"/>
        <v>0</v>
      </c>
      <c r="AB244" s="47">
        <f t="shared" si="400"/>
        <v>0</v>
      </c>
      <c r="AC244" s="30">
        <f t="shared" si="418"/>
        <v>80</v>
      </c>
      <c r="AD244" s="36">
        <f t="shared" si="419"/>
        <v>3264</v>
      </c>
      <c r="AE244" s="52"/>
      <c r="AF244" s="43">
        <f t="shared" si="420"/>
        <v>0</v>
      </c>
      <c r="AG244" s="30"/>
      <c r="AH244" s="43"/>
      <c r="AI244" s="30">
        <f t="shared" si="421"/>
        <v>0</v>
      </c>
      <c r="AJ244" s="47">
        <f t="shared" si="405"/>
        <v>0</v>
      </c>
      <c r="AK244" s="30">
        <f t="shared" si="422"/>
        <v>80</v>
      </c>
      <c r="AL244" s="36">
        <f t="shared" si="423"/>
        <v>3264</v>
      </c>
    </row>
    <row r="245" spans="1:38" ht="14.25" customHeight="1" x14ac:dyDescent="0.2">
      <c r="A245" s="92" t="s">
        <v>825</v>
      </c>
      <c r="B245" s="12" t="s">
        <v>454</v>
      </c>
      <c r="C245" s="11" t="s">
        <v>26</v>
      </c>
      <c r="D245" s="11" t="s">
        <v>455</v>
      </c>
      <c r="E245" s="13" t="s">
        <v>31</v>
      </c>
      <c r="F245" s="12">
        <v>9</v>
      </c>
      <c r="G245" s="14">
        <v>27.85</v>
      </c>
      <c r="H245" s="14">
        <v>34.1</v>
      </c>
      <c r="I245" s="14">
        <v>306.89999999999998</v>
      </c>
      <c r="J245" s="28">
        <v>2.1905781584582442E-4</v>
      </c>
      <c r="K245" s="30"/>
      <c r="L245" s="43">
        <f t="shared" si="408"/>
        <v>0</v>
      </c>
      <c r="M245" s="30">
        <f t="shared" si="409"/>
        <v>0</v>
      </c>
      <c r="N245" s="25">
        <f t="shared" si="410"/>
        <v>0</v>
      </c>
      <c r="O245" s="30">
        <f t="shared" si="391"/>
        <v>9</v>
      </c>
      <c r="P245" s="36">
        <f t="shared" si="411"/>
        <v>306.90000000000003</v>
      </c>
      <c r="Q245" s="30"/>
      <c r="R245" s="43">
        <f t="shared" si="412"/>
        <v>0</v>
      </c>
      <c r="S245" s="30">
        <f t="shared" si="413"/>
        <v>0</v>
      </c>
      <c r="T245" s="47">
        <f t="shared" si="395"/>
        <v>0</v>
      </c>
      <c r="U245" s="30">
        <f t="shared" si="414"/>
        <v>9</v>
      </c>
      <c r="V245" s="36">
        <f t="shared" si="415"/>
        <v>306.90000000000003</v>
      </c>
      <c r="W245" s="52"/>
      <c r="X245" s="43">
        <f t="shared" si="416"/>
        <v>0</v>
      </c>
      <c r="Y245" s="30"/>
      <c r="Z245" s="43"/>
      <c r="AA245" s="30">
        <f t="shared" si="417"/>
        <v>0</v>
      </c>
      <c r="AB245" s="47">
        <f t="shared" si="400"/>
        <v>0</v>
      </c>
      <c r="AC245" s="30">
        <f t="shared" si="418"/>
        <v>9</v>
      </c>
      <c r="AD245" s="36">
        <f t="shared" si="419"/>
        <v>306.90000000000003</v>
      </c>
      <c r="AE245" s="52"/>
      <c r="AF245" s="43">
        <f t="shared" si="420"/>
        <v>0</v>
      </c>
      <c r="AG245" s="30"/>
      <c r="AH245" s="43"/>
      <c r="AI245" s="30">
        <f t="shared" si="421"/>
        <v>0</v>
      </c>
      <c r="AJ245" s="47">
        <f t="shared" si="405"/>
        <v>0</v>
      </c>
      <c r="AK245" s="30">
        <f t="shared" si="422"/>
        <v>9</v>
      </c>
      <c r="AL245" s="36">
        <f t="shared" si="423"/>
        <v>306.90000000000003</v>
      </c>
    </row>
    <row r="246" spans="1:38" ht="39" customHeight="1" x14ac:dyDescent="0.2">
      <c r="A246" s="92" t="s">
        <v>826</v>
      </c>
      <c r="B246" s="12" t="s">
        <v>388</v>
      </c>
      <c r="C246" s="11" t="s">
        <v>26</v>
      </c>
      <c r="D246" s="11" t="s">
        <v>389</v>
      </c>
      <c r="E246" s="13" t="s">
        <v>31</v>
      </c>
      <c r="F246" s="12">
        <v>2</v>
      </c>
      <c r="G246" s="14">
        <v>10.050000000000001</v>
      </c>
      <c r="H246" s="14">
        <v>12.3</v>
      </c>
      <c r="I246" s="14">
        <v>24.6</v>
      </c>
      <c r="J246" s="28">
        <v>1.7558886509635974E-5</v>
      </c>
      <c r="K246" s="30"/>
      <c r="L246" s="43">
        <f t="shared" si="408"/>
        <v>0</v>
      </c>
      <c r="M246" s="30">
        <f t="shared" si="409"/>
        <v>0</v>
      </c>
      <c r="N246" s="25">
        <f t="shared" si="410"/>
        <v>0</v>
      </c>
      <c r="O246" s="30">
        <f t="shared" si="391"/>
        <v>2</v>
      </c>
      <c r="P246" s="36">
        <f t="shared" si="411"/>
        <v>24.6</v>
      </c>
      <c r="Q246" s="30"/>
      <c r="R246" s="43">
        <f t="shared" si="412"/>
        <v>0</v>
      </c>
      <c r="S246" s="30">
        <f t="shared" si="413"/>
        <v>0</v>
      </c>
      <c r="T246" s="47">
        <f t="shared" si="395"/>
        <v>0</v>
      </c>
      <c r="U246" s="30">
        <f t="shared" si="414"/>
        <v>2</v>
      </c>
      <c r="V246" s="36">
        <f t="shared" si="415"/>
        <v>24.6</v>
      </c>
      <c r="W246" s="52"/>
      <c r="X246" s="43">
        <f t="shared" si="416"/>
        <v>0</v>
      </c>
      <c r="Y246" s="30"/>
      <c r="Z246" s="43"/>
      <c r="AA246" s="30">
        <f t="shared" si="417"/>
        <v>0</v>
      </c>
      <c r="AB246" s="47">
        <f t="shared" si="400"/>
        <v>0</v>
      </c>
      <c r="AC246" s="30">
        <f t="shared" si="418"/>
        <v>2</v>
      </c>
      <c r="AD246" s="36">
        <f t="shared" si="419"/>
        <v>24.6</v>
      </c>
      <c r="AE246" s="52"/>
      <c r="AF246" s="43">
        <f t="shared" si="420"/>
        <v>0</v>
      </c>
      <c r="AG246" s="30"/>
      <c r="AH246" s="43"/>
      <c r="AI246" s="30">
        <f t="shared" si="421"/>
        <v>0</v>
      </c>
      <c r="AJ246" s="47">
        <f t="shared" si="405"/>
        <v>0</v>
      </c>
      <c r="AK246" s="30">
        <f t="shared" si="422"/>
        <v>2</v>
      </c>
      <c r="AL246" s="36">
        <f t="shared" si="423"/>
        <v>24.6</v>
      </c>
    </row>
    <row r="247" spans="1:38" ht="14.25" customHeight="1" x14ac:dyDescent="0.2">
      <c r="A247" s="92" t="s">
        <v>827</v>
      </c>
      <c r="B247" s="12" t="s">
        <v>456</v>
      </c>
      <c r="C247" s="11" t="s">
        <v>109</v>
      </c>
      <c r="D247" s="11" t="s">
        <v>457</v>
      </c>
      <c r="E247" s="13" t="s">
        <v>31</v>
      </c>
      <c r="F247" s="12">
        <v>9</v>
      </c>
      <c r="G247" s="14">
        <v>154.57</v>
      </c>
      <c r="H247" s="14">
        <v>189.3</v>
      </c>
      <c r="I247" s="14">
        <v>1703.7</v>
      </c>
      <c r="J247" s="28">
        <v>1.2160599571734475E-3</v>
      </c>
      <c r="K247" s="30"/>
      <c r="L247" s="43">
        <f t="shared" si="408"/>
        <v>0</v>
      </c>
      <c r="M247" s="30">
        <f t="shared" si="409"/>
        <v>0</v>
      </c>
      <c r="N247" s="25">
        <f t="shared" si="410"/>
        <v>0</v>
      </c>
      <c r="O247" s="30">
        <f t="shared" si="391"/>
        <v>9</v>
      </c>
      <c r="P247" s="36">
        <f t="shared" si="411"/>
        <v>1703.7</v>
      </c>
      <c r="Q247" s="30"/>
      <c r="R247" s="43">
        <f t="shared" si="412"/>
        <v>0</v>
      </c>
      <c r="S247" s="30">
        <f t="shared" si="413"/>
        <v>0</v>
      </c>
      <c r="T247" s="47">
        <f t="shared" si="395"/>
        <v>0</v>
      </c>
      <c r="U247" s="30">
        <f t="shared" si="414"/>
        <v>9</v>
      </c>
      <c r="V247" s="36">
        <f t="shared" si="415"/>
        <v>1703.7</v>
      </c>
      <c r="W247" s="52"/>
      <c r="X247" s="43">
        <f t="shared" si="416"/>
        <v>0</v>
      </c>
      <c r="Y247" s="30"/>
      <c r="Z247" s="43"/>
      <c r="AA247" s="30">
        <f t="shared" si="417"/>
        <v>0</v>
      </c>
      <c r="AB247" s="47">
        <f t="shared" si="400"/>
        <v>0</v>
      </c>
      <c r="AC247" s="30">
        <f t="shared" si="418"/>
        <v>9</v>
      </c>
      <c r="AD247" s="36">
        <f t="shared" si="419"/>
        <v>1703.7</v>
      </c>
      <c r="AE247" s="52"/>
      <c r="AF247" s="43">
        <f t="shared" si="420"/>
        <v>0</v>
      </c>
      <c r="AG247" s="30"/>
      <c r="AH247" s="43"/>
      <c r="AI247" s="30">
        <f t="shared" si="421"/>
        <v>0</v>
      </c>
      <c r="AJ247" s="47">
        <f t="shared" si="405"/>
        <v>0</v>
      </c>
      <c r="AK247" s="30">
        <f t="shared" si="422"/>
        <v>9</v>
      </c>
      <c r="AL247" s="36">
        <f t="shared" si="423"/>
        <v>1703.7</v>
      </c>
    </row>
    <row r="248" spans="1:38" ht="25.5" customHeight="1" x14ac:dyDescent="0.2">
      <c r="A248" s="92" t="s">
        <v>828</v>
      </c>
      <c r="B248" s="12" t="s">
        <v>458</v>
      </c>
      <c r="C248" s="11" t="s">
        <v>109</v>
      </c>
      <c r="D248" s="11" t="s">
        <v>459</v>
      </c>
      <c r="E248" s="13" t="s">
        <v>31</v>
      </c>
      <c r="F248" s="12">
        <v>5</v>
      </c>
      <c r="G248" s="14">
        <v>154.57</v>
      </c>
      <c r="H248" s="14">
        <v>189.3</v>
      </c>
      <c r="I248" s="14">
        <v>946.5</v>
      </c>
      <c r="J248" s="28">
        <v>6.7558886509635975E-4</v>
      </c>
      <c r="K248" s="30"/>
      <c r="L248" s="43">
        <f t="shared" si="408"/>
        <v>0</v>
      </c>
      <c r="M248" s="30">
        <f t="shared" si="409"/>
        <v>0</v>
      </c>
      <c r="N248" s="25">
        <f t="shared" si="410"/>
        <v>0</v>
      </c>
      <c r="O248" s="30">
        <f t="shared" si="391"/>
        <v>5</v>
      </c>
      <c r="P248" s="36">
        <f t="shared" si="411"/>
        <v>946.5</v>
      </c>
      <c r="Q248" s="30"/>
      <c r="R248" s="43">
        <f t="shared" si="412"/>
        <v>0</v>
      </c>
      <c r="S248" s="30">
        <f t="shared" si="413"/>
        <v>0</v>
      </c>
      <c r="T248" s="47">
        <f t="shared" si="395"/>
        <v>0</v>
      </c>
      <c r="U248" s="30">
        <f t="shared" si="414"/>
        <v>5</v>
      </c>
      <c r="V248" s="36">
        <f t="shared" si="415"/>
        <v>946.5</v>
      </c>
      <c r="W248" s="52"/>
      <c r="X248" s="43">
        <f t="shared" si="416"/>
        <v>0</v>
      </c>
      <c r="Y248" s="30"/>
      <c r="Z248" s="43"/>
      <c r="AA248" s="30">
        <f t="shared" si="417"/>
        <v>0</v>
      </c>
      <c r="AB248" s="47">
        <f t="shared" si="400"/>
        <v>0</v>
      </c>
      <c r="AC248" s="30">
        <f t="shared" si="418"/>
        <v>5</v>
      </c>
      <c r="AD248" s="36">
        <f t="shared" si="419"/>
        <v>946.5</v>
      </c>
      <c r="AE248" s="52"/>
      <c r="AF248" s="43">
        <f t="shared" si="420"/>
        <v>0</v>
      </c>
      <c r="AG248" s="30"/>
      <c r="AH248" s="43"/>
      <c r="AI248" s="30">
        <f t="shared" si="421"/>
        <v>0</v>
      </c>
      <c r="AJ248" s="47">
        <f t="shared" si="405"/>
        <v>0</v>
      </c>
      <c r="AK248" s="30">
        <f t="shared" si="422"/>
        <v>5</v>
      </c>
      <c r="AL248" s="36">
        <f t="shared" si="423"/>
        <v>946.5</v>
      </c>
    </row>
    <row r="249" spans="1:38" ht="14.25" customHeight="1" x14ac:dyDescent="0.2">
      <c r="A249" s="92" t="s">
        <v>829</v>
      </c>
      <c r="B249" s="12" t="s">
        <v>460</v>
      </c>
      <c r="C249" s="11" t="s">
        <v>26</v>
      </c>
      <c r="D249" s="11" t="s">
        <v>461</v>
      </c>
      <c r="E249" s="13" t="s">
        <v>31</v>
      </c>
      <c r="F249" s="12">
        <v>5</v>
      </c>
      <c r="G249" s="14">
        <v>8.02</v>
      </c>
      <c r="H249" s="14">
        <v>9.82</v>
      </c>
      <c r="I249" s="14">
        <v>49.1</v>
      </c>
      <c r="J249" s="28">
        <v>3.5046395431834402E-5</v>
      </c>
      <c r="K249" s="30"/>
      <c r="L249" s="43">
        <f t="shared" si="408"/>
        <v>0</v>
      </c>
      <c r="M249" s="30">
        <f t="shared" si="409"/>
        <v>0</v>
      </c>
      <c r="N249" s="25">
        <f t="shared" si="410"/>
        <v>0</v>
      </c>
      <c r="O249" s="30">
        <f t="shared" si="391"/>
        <v>5</v>
      </c>
      <c r="P249" s="36">
        <f t="shared" si="411"/>
        <v>49.1</v>
      </c>
      <c r="Q249" s="30"/>
      <c r="R249" s="43">
        <f t="shared" si="412"/>
        <v>0</v>
      </c>
      <c r="S249" s="30">
        <f t="shared" si="413"/>
        <v>0</v>
      </c>
      <c r="T249" s="47">
        <f t="shared" si="395"/>
        <v>0</v>
      </c>
      <c r="U249" s="30">
        <f t="shared" si="414"/>
        <v>5</v>
      </c>
      <c r="V249" s="36">
        <f t="shared" si="415"/>
        <v>49.1</v>
      </c>
      <c r="W249" s="52"/>
      <c r="X249" s="43">
        <f t="shared" si="416"/>
        <v>0</v>
      </c>
      <c r="Y249" s="30"/>
      <c r="Z249" s="43"/>
      <c r="AA249" s="30">
        <f t="shared" si="417"/>
        <v>0</v>
      </c>
      <c r="AB249" s="47">
        <f t="shared" si="400"/>
        <v>0</v>
      </c>
      <c r="AC249" s="30">
        <f t="shared" si="418"/>
        <v>5</v>
      </c>
      <c r="AD249" s="36">
        <f t="shared" si="419"/>
        <v>49.1</v>
      </c>
      <c r="AE249" s="52"/>
      <c r="AF249" s="43">
        <f t="shared" si="420"/>
        <v>0</v>
      </c>
      <c r="AG249" s="30"/>
      <c r="AH249" s="43"/>
      <c r="AI249" s="30">
        <f t="shared" si="421"/>
        <v>0</v>
      </c>
      <c r="AJ249" s="47">
        <f t="shared" si="405"/>
        <v>0</v>
      </c>
      <c r="AK249" s="30">
        <f t="shared" si="422"/>
        <v>5</v>
      </c>
      <c r="AL249" s="36">
        <f t="shared" si="423"/>
        <v>49.1</v>
      </c>
    </row>
    <row r="250" spans="1:38" ht="14.25" customHeight="1" x14ac:dyDescent="0.2">
      <c r="A250" s="92" t="s">
        <v>830</v>
      </c>
      <c r="B250" s="12" t="s">
        <v>462</v>
      </c>
      <c r="C250" s="11" t="s">
        <v>26</v>
      </c>
      <c r="D250" s="11" t="s">
        <v>463</v>
      </c>
      <c r="E250" s="13" t="s">
        <v>31</v>
      </c>
      <c r="F250" s="12">
        <v>88</v>
      </c>
      <c r="G250" s="14">
        <v>6.77</v>
      </c>
      <c r="H250" s="14">
        <v>8.2899999999999991</v>
      </c>
      <c r="I250" s="14">
        <v>729.52</v>
      </c>
      <c r="J250" s="28">
        <v>5.2071377587437539E-4</v>
      </c>
      <c r="K250" s="30"/>
      <c r="L250" s="43">
        <f t="shared" si="408"/>
        <v>0</v>
      </c>
      <c r="M250" s="30">
        <f t="shared" si="409"/>
        <v>0</v>
      </c>
      <c r="N250" s="25">
        <f t="shared" si="410"/>
        <v>0</v>
      </c>
      <c r="O250" s="30">
        <f t="shared" si="391"/>
        <v>88</v>
      </c>
      <c r="P250" s="36">
        <f t="shared" si="411"/>
        <v>729.52</v>
      </c>
      <c r="Q250" s="30"/>
      <c r="R250" s="43">
        <f t="shared" si="412"/>
        <v>0</v>
      </c>
      <c r="S250" s="30">
        <f t="shared" si="413"/>
        <v>0</v>
      </c>
      <c r="T250" s="47">
        <f t="shared" si="395"/>
        <v>0</v>
      </c>
      <c r="U250" s="30">
        <f t="shared" si="414"/>
        <v>88</v>
      </c>
      <c r="V250" s="36">
        <f t="shared" si="415"/>
        <v>729.52</v>
      </c>
      <c r="W250" s="52"/>
      <c r="X250" s="43">
        <f t="shared" si="416"/>
        <v>0</v>
      </c>
      <c r="Y250" s="30"/>
      <c r="Z250" s="43"/>
      <c r="AA250" s="30">
        <f t="shared" si="417"/>
        <v>0</v>
      </c>
      <c r="AB250" s="47">
        <f t="shared" si="400"/>
        <v>0</v>
      </c>
      <c r="AC250" s="30">
        <f t="shared" si="418"/>
        <v>88</v>
      </c>
      <c r="AD250" s="36">
        <f t="shared" si="419"/>
        <v>729.52</v>
      </c>
      <c r="AE250" s="52"/>
      <c r="AF250" s="43">
        <f t="shared" si="420"/>
        <v>0</v>
      </c>
      <c r="AG250" s="30"/>
      <c r="AH250" s="43"/>
      <c r="AI250" s="30">
        <f t="shared" si="421"/>
        <v>0</v>
      </c>
      <c r="AJ250" s="47">
        <f t="shared" si="405"/>
        <v>0</v>
      </c>
      <c r="AK250" s="30">
        <f t="shared" si="422"/>
        <v>88</v>
      </c>
      <c r="AL250" s="36">
        <f t="shared" si="423"/>
        <v>729.52</v>
      </c>
    </row>
    <row r="251" spans="1:38" ht="25.5" customHeight="1" x14ac:dyDescent="0.2">
      <c r="A251" s="92" t="s">
        <v>831</v>
      </c>
      <c r="B251" s="12" t="s">
        <v>464</v>
      </c>
      <c r="C251" s="11" t="s">
        <v>26</v>
      </c>
      <c r="D251" s="11" t="s">
        <v>465</v>
      </c>
      <c r="E251" s="13" t="s">
        <v>31</v>
      </c>
      <c r="F251" s="12">
        <v>147</v>
      </c>
      <c r="G251" s="14">
        <v>9.0500000000000007</v>
      </c>
      <c r="H251" s="14">
        <v>11.08</v>
      </c>
      <c r="I251" s="14">
        <v>1628.76</v>
      </c>
      <c r="J251" s="28">
        <v>1.1625695931477516E-3</v>
      </c>
      <c r="K251" s="30"/>
      <c r="L251" s="43">
        <f t="shared" si="408"/>
        <v>0</v>
      </c>
      <c r="M251" s="30">
        <f t="shared" si="409"/>
        <v>0</v>
      </c>
      <c r="N251" s="25">
        <f t="shared" si="410"/>
        <v>0</v>
      </c>
      <c r="O251" s="30">
        <f t="shared" si="391"/>
        <v>147</v>
      </c>
      <c r="P251" s="36">
        <f t="shared" si="411"/>
        <v>1628.76</v>
      </c>
      <c r="Q251" s="30"/>
      <c r="R251" s="43">
        <f t="shared" si="412"/>
        <v>0</v>
      </c>
      <c r="S251" s="30">
        <f t="shared" si="413"/>
        <v>0</v>
      </c>
      <c r="T251" s="47">
        <f t="shared" si="395"/>
        <v>0</v>
      </c>
      <c r="U251" s="30">
        <f t="shared" si="414"/>
        <v>147</v>
      </c>
      <c r="V251" s="36">
        <f t="shared" si="415"/>
        <v>1628.76</v>
      </c>
      <c r="W251" s="52"/>
      <c r="X251" s="43">
        <f t="shared" si="416"/>
        <v>0</v>
      </c>
      <c r="Y251" s="30"/>
      <c r="Z251" s="43"/>
      <c r="AA251" s="30">
        <f t="shared" si="417"/>
        <v>0</v>
      </c>
      <c r="AB251" s="47">
        <f t="shared" si="400"/>
        <v>0</v>
      </c>
      <c r="AC251" s="30">
        <f t="shared" si="418"/>
        <v>147</v>
      </c>
      <c r="AD251" s="36">
        <f t="shared" si="419"/>
        <v>1628.76</v>
      </c>
      <c r="AE251" s="52"/>
      <c r="AF251" s="43">
        <f t="shared" si="420"/>
        <v>0</v>
      </c>
      <c r="AG251" s="30"/>
      <c r="AH251" s="43"/>
      <c r="AI251" s="30">
        <f t="shared" si="421"/>
        <v>0</v>
      </c>
      <c r="AJ251" s="47">
        <f t="shared" si="405"/>
        <v>0</v>
      </c>
      <c r="AK251" s="30">
        <f t="shared" si="422"/>
        <v>147</v>
      </c>
      <c r="AL251" s="36">
        <f t="shared" si="423"/>
        <v>1628.76</v>
      </c>
    </row>
    <row r="252" spans="1:38" ht="14.25" customHeight="1" x14ac:dyDescent="0.2">
      <c r="A252" s="92" t="s">
        <v>832</v>
      </c>
      <c r="B252" s="12" t="s">
        <v>466</v>
      </c>
      <c r="C252" s="11" t="s">
        <v>29</v>
      </c>
      <c r="D252" s="11" t="s">
        <v>467</v>
      </c>
      <c r="E252" s="13" t="s">
        <v>116</v>
      </c>
      <c r="F252" s="12">
        <v>2</v>
      </c>
      <c r="G252" s="14">
        <v>47.9</v>
      </c>
      <c r="H252" s="14">
        <v>58.66</v>
      </c>
      <c r="I252" s="14">
        <v>117.32</v>
      </c>
      <c r="J252" s="28">
        <v>8.3740185581727335E-5</v>
      </c>
      <c r="K252" s="30"/>
      <c r="L252" s="43">
        <f t="shared" si="408"/>
        <v>0</v>
      </c>
      <c r="M252" s="30">
        <f t="shared" si="409"/>
        <v>0</v>
      </c>
      <c r="N252" s="25">
        <f t="shared" si="410"/>
        <v>0</v>
      </c>
      <c r="O252" s="30">
        <f t="shared" si="391"/>
        <v>2</v>
      </c>
      <c r="P252" s="36">
        <f t="shared" si="411"/>
        <v>117.32</v>
      </c>
      <c r="Q252" s="30"/>
      <c r="R252" s="43">
        <f t="shared" si="412"/>
        <v>0</v>
      </c>
      <c r="S252" s="30">
        <f t="shared" si="413"/>
        <v>0</v>
      </c>
      <c r="T252" s="47">
        <f t="shared" si="395"/>
        <v>0</v>
      </c>
      <c r="U252" s="30">
        <f t="shared" si="414"/>
        <v>2</v>
      </c>
      <c r="V252" s="36">
        <f t="shared" si="415"/>
        <v>117.32</v>
      </c>
      <c r="W252" s="52"/>
      <c r="X252" s="43">
        <f t="shared" si="416"/>
        <v>0</v>
      </c>
      <c r="Y252" s="30"/>
      <c r="Z252" s="43"/>
      <c r="AA252" s="30">
        <f t="shared" si="417"/>
        <v>0</v>
      </c>
      <c r="AB252" s="47">
        <f t="shared" si="400"/>
        <v>0</v>
      </c>
      <c r="AC252" s="30">
        <f t="shared" si="418"/>
        <v>2</v>
      </c>
      <c r="AD252" s="36">
        <f t="shared" si="419"/>
        <v>117.32</v>
      </c>
      <c r="AE252" s="52"/>
      <c r="AF252" s="43">
        <f t="shared" si="420"/>
        <v>0</v>
      </c>
      <c r="AG252" s="30"/>
      <c r="AH252" s="43"/>
      <c r="AI252" s="30">
        <f t="shared" si="421"/>
        <v>0</v>
      </c>
      <c r="AJ252" s="47">
        <f t="shared" si="405"/>
        <v>0</v>
      </c>
      <c r="AK252" s="30">
        <f t="shared" si="422"/>
        <v>2</v>
      </c>
      <c r="AL252" s="36">
        <f t="shared" si="423"/>
        <v>117.32</v>
      </c>
    </row>
    <row r="253" spans="1:38" ht="14.25" customHeight="1" x14ac:dyDescent="0.2">
      <c r="A253" s="91" t="s">
        <v>468</v>
      </c>
      <c r="B253" s="8"/>
      <c r="C253" s="8"/>
      <c r="D253" s="8" t="s">
        <v>469</v>
      </c>
      <c r="E253" s="8"/>
      <c r="F253" s="9"/>
      <c r="G253" s="8"/>
      <c r="H253" s="8"/>
      <c r="I253" s="10">
        <v>24117.040000000001</v>
      </c>
      <c r="J253" s="27">
        <v>1.721416131334761E-2</v>
      </c>
      <c r="K253" s="32"/>
      <c r="L253" s="44"/>
      <c r="M253" s="22"/>
      <c r="N253" s="22"/>
      <c r="O253" s="32"/>
      <c r="P253" s="37">
        <f>SUM(P254:P261)</f>
        <v>24117.061000000002</v>
      </c>
      <c r="Q253" s="32"/>
      <c r="R253" s="44"/>
      <c r="S253" s="32"/>
      <c r="T253" s="48"/>
      <c r="U253" s="32"/>
      <c r="V253" s="37">
        <f>SUM(V254:V261)</f>
        <v>24117.061000000002</v>
      </c>
      <c r="W253" s="53"/>
      <c r="X253" s="44"/>
      <c r="Y253" s="32"/>
      <c r="Z253" s="44"/>
      <c r="AA253" s="32"/>
      <c r="AB253" s="48"/>
      <c r="AC253" s="32"/>
      <c r="AD253" s="37">
        <f>SUM(AD254:AD261)</f>
        <v>24117.061000000002</v>
      </c>
      <c r="AE253" s="53"/>
      <c r="AF253" s="44"/>
      <c r="AG253" s="32"/>
      <c r="AH253" s="44"/>
      <c r="AI253" s="32"/>
      <c r="AJ253" s="48"/>
      <c r="AK253" s="32"/>
      <c r="AL253" s="37">
        <f>SUM(AL254:AL261)</f>
        <v>24117.061000000002</v>
      </c>
    </row>
    <row r="254" spans="1:38" ht="39" customHeight="1" x14ac:dyDescent="0.2">
      <c r="A254" s="92" t="s">
        <v>833</v>
      </c>
      <c r="B254" s="12" t="s">
        <v>470</v>
      </c>
      <c r="C254" s="11" t="s">
        <v>26</v>
      </c>
      <c r="D254" s="11" t="s">
        <v>471</v>
      </c>
      <c r="E254" s="13" t="s">
        <v>116</v>
      </c>
      <c r="F254" s="12">
        <v>1520</v>
      </c>
      <c r="G254" s="14">
        <v>1.97</v>
      </c>
      <c r="H254" s="14">
        <v>2.41</v>
      </c>
      <c r="I254" s="14">
        <v>3663.2</v>
      </c>
      <c r="J254" s="28">
        <v>2.6147037830121342E-3</v>
      </c>
      <c r="K254" s="30"/>
      <c r="L254" s="43">
        <f t="shared" ref="L254:L261" si="424">K254*H254</f>
        <v>0</v>
      </c>
      <c r="M254" s="30">
        <f t="shared" ref="M254:M261" si="425">K254</f>
        <v>0</v>
      </c>
      <c r="N254" s="25">
        <f t="shared" ref="N254:N261" si="426">M254/F254</f>
        <v>0</v>
      </c>
      <c r="O254" s="30">
        <f t="shared" si="391"/>
        <v>1520</v>
      </c>
      <c r="P254" s="36">
        <f t="shared" ref="P254:P261" si="427">O254*H254</f>
        <v>3663.2000000000003</v>
      </c>
      <c r="Q254" s="30"/>
      <c r="R254" s="43">
        <f t="shared" ref="R254:R261" si="428">Q254*H254</f>
        <v>0</v>
      </c>
      <c r="S254" s="30">
        <f t="shared" ref="S254:S261" si="429">M254+Q254</f>
        <v>0</v>
      </c>
      <c r="T254" s="47">
        <f t="shared" si="395"/>
        <v>0</v>
      </c>
      <c r="U254" s="30">
        <f t="shared" ref="U254:U261" si="430">F254-S254</f>
        <v>1520</v>
      </c>
      <c r="V254" s="36">
        <f t="shared" ref="V254:V261" si="431">U254*H254</f>
        <v>3663.2000000000003</v>
      </c>
      <c r="W254" s="52"/>
      <c r="X254" s="43">
        <f t="shared" ref="X254:X261" si="432">W254*H254</f>
        <v>0</v>
      </c>
      <c r="Y254" s="30"/>
      <c r="Z254" s="43"/>
      <c r="AA254" s="30">
        <f t="shared" ref="AA254:AA261" si="433">S254+Y254</f>
        <v>0</v>
      </c>
      <c r="AB254" s="47">
        <f t="shared" si="400"/>
        <v>0</v>
      </c>
      <c r="AC254" s="30">
        <f t="shared" ref="AC254:AC261" si="434">F254-AA254</f>
        <v>1520</v>
      </c>
      <c r="AD254" s="36">
        <f t="shared" ref="AD254:AD261" si="435">AC254*H254</f>
        <v>3663.2000000000003</v>
      </c>
      <c r="AE254" s="52"/>
      <c r="AF254" s="43">
        <f t="shared" ref="AF254:AF261" si="436">AE254*P254</f>
        <v>0</v>
      </c>
      <c r="AG254" s="30"/>
      <c r="AH254" s="43"/>
      <c r="AI254" s="30">
        <f t="shared" ref="AI254:AI261" si="437">AA254+AG254</f>
        <v>0</v>
      </c>
      <c r="AJ254" s="47">
        <f t="shared" si="405"/>
        <v>0</v>
      </c>
      <c r="AK254" s="30">
        <f t="shared" ref="AK254:AK261" si="438">F254-AI254</f>
        <v>1520</v>
      </c>
      <c r="AL254" s="36">
        <f t="shared" ref="AL254:AL261" si="439">AK254*H254</f>
        <v>3663.2000000000003</v>
      </c>
    </row>
    <row r="255" spans="1:38" ht="39" customHeight="1" x14ac:dyDescent="0.2">
      <c r="A255" s="92" t="s">
        <v>834</v>
      </c>
      <c r="B255" s="12" t="s">
        <v>472</v>
      </c>
      <c r="C255" s="11" t="s">
        <v>26</v>
      </c>
      <c r="D255" s="11" t="s">
        <v>473</v>
      </c>
      <c r="E255" s="13" t="s">
        <v>116</v>
      </c>
      <c r="F255" s="12">
        <v>2357.1999999999998</v>
      </c>
      <c r="G255" s="14">
        <v>2.88</v>
      </c>
      <c r="H255" s="14">
        <v>3.52</v>
      </c>
      <c r="I255" s="14">
        <v>8297.34</v>
      </c>
      <c r="J255" s="28">
        <v>5.9224411134903643E-3</v>
      </c>
      <c r="K255" s="30"/>
      <c r="L255" s="43">
        <f t="shared" si="424"/>
        <v>0</v>
      </c>
      <c r="M255" s="30">
        <f t="shared" si="425"/>
        <v>0</v>
      </c>
      <c r="N255" s="25">
        <f t="shared" si="426"/>
        <v>0</v>
      </c>
      <c r="O255" s="30">
        <f t="shared" si="391"/>
        <v>2357.1999999999998</v>
      </c>
      <c r="P255" s="36">
        <f t="shared" si="427"/>
        <v>8297.3439999999991</v>
      </c>
      <c r="Q255" s="30"/>
      <c r="R255" s="43">
        <f t="shared" si="428"/>
        <v>0</v>
      </c>
      <c r="S255" s="30">
        <f t="shared" si="429"/>
        <v>0</v>
      </c>
      <c r="T255" s="47">
        <f t="shared" si="395"/>
        <v>0</v>
      </c>
      <c r="U255" s="30">
        <f t="shared" si="430"/>
        <v>2357.1999999999998</v>
      </c>
      <c r="V255" s="36">
        <f t="shared" si="431"/>
        <v>8297.3439999999991</v>
      </c>
      <c r="W255" s="52"/>
      <c r="X255" s="43">
        <f t="shared" si="432"/>
        <v>0</v>
      </c>
      <c r="Y255" s="30"/>
      <c r="Z255" s="43"/>
      <c r="AA255" s="30">
        <f t="shared" si="433"/>
        <v>0</v>
      </c>
      <c r="AB255" s="47">
        <f t="shared" si="400"/>
        <v>0</v>
      </c>
      <c r="AC255" s="30">
        <f t="shared" si="434"/>
        <v>2357.1999999999998</v>
      </c>
      <c r="AD255" s="36">
        <f t="shared" si="435"/>
        <v>8297.3439999999991</v>
      </c>
      <c r="AE255" s="52"/>
      <c r="AF255" s="43">
        <f t="shared" si="436"/>
        <v>0</v>
      </c>
      <c r="AG255" s="30"/>
      <c r="AH255" s="43"/>
      <c r="AI255" s="30">
        <f t="shared" si="437"/>
        <v>0</v>
      </c>
      <c r="AJ255" s="47">
        <f t="shared" si="405"/>
        <v>0</v>
      </c>
      <c r="AK255" s="30">
        <f t="shared" si="438"/>
        <v>2357.1999999999998</v>
      </c>
      <c r="AL255" s="36">
        <f t="shared" si="439"/>
        <v>8297.3439999999991</v>
      </c>
    </row>
    <row r="256" spans="1:38" ht="39" customHeight="1" x14ac:dyDescent="0.2">
      <c r="A256" s="92" t="s">
        <v>835</v>
      </c>
      <c r="B256" s="12" t="s">
        <v>474</v>
      </c>
      <c r="C256" s="11" t="s">
        <v>26</v>
      </c>
      <c r="D256" s="11" t="s">
        <v>475</v>
      </c>
      <c r="E256" s="13" t="s">
        <v>116</v>
      </c>
      <c r="F256" s="12">
        <v>56.8</v>
      </c>
      <c r="G256" s="14">
        <v>16.5</v>
      </c>
      <c r="H256" s="14">
        <v>20.2</v>
      </c>
      <c r="I256" s="14">
        <v>1147.3599999999999</v>
      </c>
      <c r="J256" s="28">
        <v>8.1895788722341186E-4</v>
      </c>
      <c r="K256" s="30"/>
      <c r="L256" s="43">
        <f t="shared" si="424"/>
        <v>0</v>
      </c>
      <c r="M256" s="30">
        <f t="shared" si="425"/>
        <v>0</v>
      </c>
      <c r="N256" s="25">
        <f t="shared" si="426"/>
        <v>0</v>
      </c>
      <c r="O256" s="30">
        <f t="shared" si="391"/>
        <v>56.8</v>
      </c>
      <c r="P256" s="36">
        <f t="shared" si="427"/>
        <v>1147.3599999999999</v>
      </c>
      <c r="Q256" s="30"/>
      <c r="R256" s="43">
        <f t="shared" si="428"/>
        <v>0</v>
      </c>
      <c r="S256" s="30">
        <f t="shared" si="429"/>
        <v>0</v>
      </c>
      <c r="T256" s="47">
        <f t="shared" si="395"/>
        <v>0</v>
      </c>
      <c r="U256" s="30">
        <f t="shared" si="430"/>
        <v>56.8</v>
      </c>
      <c r="V256" s="36">
        <f t="shared" si="431"/>
        <v>1147.3599999999999</v>
      </c>
      <c r="W256" s="52"/>
      <c r="X256" s="43">
        <f t="shared" si="432"/>
        <v>0</v>
      </c>
      <c r="Y256" s="30"/>
      <c r="Z256" s="43"/>
      <c r="AA256" s="30">
        <f t="shared" si="433"/>
        <v>0</v>
      </c>
      <c r="AB256" s="47">
        <f t="shared" si="400"/>
        <v>0</v>
      </c>
      <c r="AC256" s="30">
        <f t="shared" si="434"/>
        <v>56.8</v>
      </c>
      <c r="AD256" s="36">
        <f t="shared" si="435"/>
        <v>1147.3599999999999</v>
      </c>
      <c r="AE256" s="52"/>
      <c r="AF256" s="43">
        <f t="shared" si="436"/>
        <v>0</v>
      </c>
      <c r="AG256" s="30"/>
      <c r="AH256" s="43"/>
      <c r="AI256" s="30">
        <f t="shared" si="437"/>
        <v>0</v>
      </c>
      <c r="AJ256" s="47">
        <f t="shared" si="405"/>
        <v>0</v>
      </c>
      <c r="AK256" s="30">
        <f t="shared" si="438"/>
        <v>56.8</v>
      </c>
      <c r="AL256" s="36">
        <f t="shared" si="439"/>
        <v>1147.3599999999999</v>
      </c>
    </row>
    <row r="257" spans="1:38" ht="14.25" customHeight="1" x14ac:dyDescent="0.2">
      <c r="A257" s="92" t="s">
        <v>836</v>
      </c>
      <c r="B257" s="12" t="s">
        <v>476</v>
      </c>
      <c r="C257" s="11" t="s">
        <v>26</v>
      </c>
      <c r="D257" s="11" t="s">
        <v>477</v>
      </c>
      <c r="E257" s="13" t="s">
        <v>116</v>
      </c>
      <c r="F257" s="12">
        <v>113.6</v>
      </c>
      <c r="G257" s="14">
        <v>31.8</v>
      </c>
      <c r="H257" s="14">
        <v>38.94</v>
      </c>
      <c r="I257" s="14">
        <v>4423.58</v>
      </c>
      <c r="J257" s="28">
        <v>3.1574446823697359E-3</v>
      </c>
      <c r="K257" s="30"/>
      <c r="L257" s="43">
        <f t="shared" si="424"/>
        <v>0</v>
      </c>
      <c r="M257" s="30">
        <f t="shared" si="425"/>
        <v>0</v>
      </c>
      <c r="N257" s="25">
        <f t="shared" si="426"/>
        <v>0</v>
      </c>
      <c r="O257" s="30">
        <f t="shared" si="391"/>
        <v>113.6</v>
      </c>
      <c r="P257" s="36">
        <f t="shared" si="427"/>
        <v>4423.5839999999998</v>
      </c>
      <c r="Q257" s="30"/>
      <c r="R257" s="43">
        <f t="shared" si="428"/>
        <v>0</v>
      </c>
      <c r="S257" s="30">
        <f t="shared" si="429"/>
        <v>0</v>
      </c>
      <c r="T257" s="47">
        <f t="shared" si="395"/>
        <v>0</v>
      </c>
      <c r="U257" s="30">
        <f t="shared" si="430"/>
        <v>113.6</v>
      </c>
      <c r="V257" s="36">
        <f t="shared" si="431"/>
        <v>4423.5839999999998</v>
      </c>
      <c r="W257" s="52"/>
      <c r="X257" s="43">
        <f t="shared" si="432"/>
        <v>0</v>
      </c>
      <c r="Y257" s="30"/>
      <c r="Z257" s="43"/>
      <c r="AA257" s="30">
        <f t="shared" si="433"/>
        <v>0</v>
      </c>
      <c r="AB257" s="47">
        <f t="shared" si="400"/>
        <v>0</v>
      </c>
      <c r="AC257" s="30">
        <f t="shared" si="434"/>
        <v>113.6</v>
      </c>
      <c r="AD257" s="36">
        <f t="shared" si="435"/>
        <v>4423.5839999999998</v>
      </c>
      <c r="AE257" s="52"/>
      <c r="AF257" s="43">
        <f t="shared" si="436"/>
        <v>0</v>
      </c>
      <c r="AG257" s="30"/>
      <c r="AH257" s="43"/>
      <c r="AI257" s="30">
        <f t="shared" si="437"/>
        <v>0</v>
      </c>
      <c r="AJ257" s="47">
        <f t="shared" si="405"/>
        <v>0</v>
      </c>
      <c r="AK257" s="30">
        <f t="shared" si="438"/>
        <v>113.6</v>
      </c>
      <c r="AL257" s="36">
        <f t="shared" si="439"/>
        <v>4423.5839999999998</v>
      </c>
    </row>
    <row r="258" spans="1:38" ht="14.25" customHeight="1" x14ac:dyDescent="0.2">
      <c r="A258" s="92" t="s">
        <v>837</v>
      </c>
      <c r="B258" s="12" t="s">
        <v>478</v>
      </c>
      <c r="C258" s="11" t="s">
        <v>29</v>
      </c>
      <c r="D258" s="11" t="s">
        <v>479</v>
      </c>
      <c r="E258" s="13" t="s">
        <v>116</v>
      </c>
      <c r="F258" s="12">
        <v>12.9</v>
      </c>
      <c r="G258" s="14">
        <v>49.18</v>
      </c>
      <c r="H258" s="14">
        <v>60.23</v>
      </c>
      <c r="I258" s="14">
        <v>776.96</v>
      </c>
      <c r="J258" s="28">
        <v>5.5457530335474656E-4</v>
      </c>
      <c r="K258" s="30"/>
      <c r="L258" s="43">
        <f t="shared" si="424"/>
        <v>0</v>
      </c>
      <c r="M258" s="30">
        <f t="shared" si="425"/>
        <v>0</v>
      </c>
      <c r="N258" s="25">
        <f t="shared" si="426"/>
        <v>0</v>
      </c>
      <c r="O258" s="30">
        <f t="shared" si="391"/>
        <v>12.9</v>
      </c>
      <c r="P258" s="36">
        <f t="shared" si="427"/>
        <v>776.96699999999998</v>
      </c>
      <c r="Q258" s="30"/>
      <c r="R258" s="43">
        <f t="shared" si="428"/>
        <v>0</v>
      </c>
      <c r="S258" s="30">
        <f t="shared" si="429"/>
        <v>0</v>
      </c>
      <c r="T258" s="47">
        <f t="shared" si="395"/>
        <v>0</v>
      </c>
      <c r="U258" s="30">
        <f t="shared" si="430"/>
        <v>12.9</v>
      </c>
      <c r="V258" s="36">
        <f t="shared" si="431"/>
        <v>776.96699999999998</v>
      </c>
      <c r="W258" s="52"/>
      <c r="X258" s="43">
        <f t="shared" si="432"/>
        <v>0</v>
      </c>
      <c r="Y258" s="30"/>
      <c r="Z258" s="43"/>
      <c r="AA258" s="30">
        <f t="shared" si="433"/>
        <v>0</v>
      </c>
      <c r="AB258" s="47">
        <f t="shared" si="400"/>
        <v>0</v>
      </c>
      <c r="AC258" s="30">
        <f t="shared" si="434"/>
        <v>12.9</v>
      </c>
      <c r="AD258" s="36">
        <f t="shared" si="435"/>
        <v>776.96699999999998</v>
      </c>
      <c r="AE258" s="52"/>
      <c r="AF258" s="43">
        <f t="shared" si="436"/>
        <v>0</v>
      </c>
      <c r="AG258" s="30"/>
      <c r="AH258" s="43"/>
      <c r="AI258" s="30">
        <f t="shared" si="437"/>
        <v>0</v>
      </c>
      <c r="AJ258" s="47">
        <f t="shared" si="405"/>
        <v>0</v>
      </c>
      <c r="AK258" s="30">
        <f t="shared" si="438"/>
        <v>12.9</v>
      </c>
      <c r="AL258" s="36">
        <f t="shared" si="439"/>
        <v>776.96699999999998</v>
      </c>
    </row>
    <row r="259" spans="1:38" ht="14.25" customHeight="1" x14ac:dyDescent="0.2">
      <c r="A259" s="92" t="s">
        <v>838</v>
      </c>
      <c r="B259" s="12" t="s">
        <v>480</v>
      </c>
      <c r="C259" s="11" t="s">
        <v>29</v>
      </c>
      <c r="D259" s="11" t="s">
        <v>481</v>
      </c>
      <c r="E259" s="13" t="s">
        <v>116</v>
      </c>
      <c r="F259" s="12">
        <v>51.6</v>
      </c>
      <c r="G259" s="14">
        <v>78.02</v>
      </c>
      <c r="H259" s="14">
        <v>95.55</v>
      </c>
      <c r="I259" s="14">
        <v>4930.38</v>
      </c>
      <c r="J259" s="28">
        <v>3.5191862955032118E-3</v>
      </c>
      <c r="K259" s="30"/>
      <c r="L259" s="43">
        <f t="shared" si="424"/>
        <v>0</v>
      </c>
      <c r="M259" s="30">
        <f t="shared" si="425"/>
        <v>0</v>
      </c>
      <c r="N259" s="25">
        <f t="shared" si="426"/>
        <v>0</v>
      </c>
      <c r="O259" s="30">
        <f t="shared" si="391"/>
        <v>51.6</v>
      </c>
      <c r="P259" s="36">
        <f t="shared" si="427"/>
        <v>4930.38</v>
      </c>
      <c r="Q259" s="30"/>
      <c r="R259" s="43">
        <f t="shared" si="428"/>
        <v>0</v>
      </c>
      <c r="S259" s="30">
        <f t="shared" si="429"/>
        <v>0</v>
      </c>
      <c r="T259" s="47">
        <f t="shared" si="395"/>
        <v>0</v>
      </c>
      <c r="U259" s="30">
        <f t="shared" si="430"/>
        <v>51.6</v>
      </c>
      <c r="V259" s="36">
        <f t="shared" si="431"/>
        <v>4930.38</v>
      </c>
      <c r="W259" s="52"/>
      <c r="X259" s="43">
        <f t="shared" si="432"/>
        <v>0</v>
      </c>
      <c r="Y259" s="30"/>
      <c r="Z259" s="43"/>
      <c r="AA259" s="30">
        <f t="shared" si="433"/>
        <v>0</v>
      </c>
      <c r="AB259" s="47">
        <f t="shared" si="400"/>
        <v>0</v>
      </c>
      <c r="AC259" s="30">
        <f t="shared" si="434"/>
        <v>51.6</v>
      </c>
      <c r="AD259" s="36">
        <f t="shared" si="435"/>
        <v>4930.38</v>
      </c>
      <c r="AE259" s="52"/>
      <c r="AF259" s="43">
        <f t="shared" si="436"/>
        <v>0</v>
      </c>
      <c r="AG259" s="30"/>
      <c r="AH259" s="43"/>
      <c r="AI259" s="30">
        <f t="shared" si="437"/>
        <v>0</v>
      </c>
      <c r="AJ259" s="47">
        <f t="shared" si="405"/>
        <v>0</v>
      </c>
      <c r="AK259" s="30">
        <f t="shared" si="438"/>
        <v>51.6</v>
      </c>
      <c r="AL259" s="36">
        <f t="shared" si="439"/>
        <v>4930.38</v>
      </c>
    </row>
    <row r="260" spans="1:38" ht="39" customHeight="1" x14ac:dyDescent="0.2">
      <c r="A260" s="92" t="s">
        <v>839</v>
      </c>
      <c r="B260" s="12" t="s">
        <v>482</v>
      </c>
      <c r="C260" s="11" t="s">
        <v>26</v>
      </c>
      <c r="D260" s="11" t="s">
        <v>483</v>
      </c>
      <c r="E260" s="13" t="s">
        <v>116</v>
      </c>
      <c r="F260" s="12">
        <v>52.6</v>
      </c>
      <c r="G260" s="14">
        <v>5.48</v>
      </c>
      <c r="H260" s="14">
        <v>6.71</v>
      </c>
      <c r="I260" s="14">
        <v>352.94</v>
      </c>
      <c r="J260" s="28">
        <v>2.5192005710206997E-4</v>
      </c>
      <c r="K260" s="30"/>
      <c r="L260" s="43">
        <f t="shared" si="424"/>
        <v>0</v>
      </c>
      <c r="M260" s="30">
        <f t="shared" si="425"/>
        <v>0</v>
      </c>
      <c r="N260" s="25">
        <f t="shared" si="426"/>
        <v>0</v>
      </c>
      <c r="O260" s="30">
        <f t="shared" si="391"/>
        <v>52.6</v>
      </c>
      <c r="P260" s="36">
        <f t="shared" si="427"/>
        <v>352.94600000000003</v>
      </c>
      <c r="Q260" s="30"/>
      <c r="R260" s="43">
        <f t="shared" si="428"/>
        <v>0</v>
      </c>
      <c r="S260" s="30">
        <f t="shared" si="429"/>
        <v>0</v>
      </c>
      <c r="T260" s="47">
        <f t="shared" si="395"/>
        <v>0</v>
      </c>
      <c r="U260" s="30">
        <f t="shared" si="430"/>
        <v>52.6</v>
      </c>
      <c r="V260" s="36">
        <f t="shared" si="431"/>
        <v>352.94600000000003</v>
      </c>
      <c r="W260" s="52"/>
      <c r="X260" s="43">
        <f t="shared" si="432"/>
        <v>0</v>
      </c>
      <c r="Y260" s="30"/>
      <c r="Z260" s="43"/>
      <c r="AA260" s="30">
        <f t="shared" si="433"/>
        <v>0</v>
      </c>
      <c r="AB260" s="47">
        <f t="shared" si="400"/>
        <v>0</v>
      </c>
      <c r="AC260" s="30">
        <f t="shared" si="434"/>
        <v>52.6</v>
      </c>
      <c r="AD260" s="36">
        <f t="shared" si="435"/>
        <v>352.94600000000003</v>
      </c>
      <c r="AE260" s="52"/>
      <c r="AF260" s="43">
        <f t="shared" si="436"/>
        <v>0</v>
      </c>
      <c r="AG260" s="30"/>
      <c r="AH260" s="43"/>
      <c r="AI260" s="30">
        <f t="shared" si="437"/>
        <v>0</v>
      </c>
      <c r="AJ260" s="47">
        <f t="shared" si="405"/>
        <v>0</v>
      </c>
      <c r="AK260" s="30">
        <f t="shared" si="438"/>
        <v>52.6</v>
      </c>
      <c r="AL260" s="36">
        <f t="shared" si="439"/>
        <v>352.94600000000003</v>
      </c>
    </row>
    <row r="261" spans="1:38" ht="14.25" customHeight="1" x14ac:dyDescent="0.2">
      <c r="A261" s="92" t="s">
        <v>840</v>
      </c>
      <c r="B261" s="12" t="s">
        <v>484</v>
      </c>
      <c r="C261" s="11" t="s">
        <v>29</v>
      </c>
      <c r="D261" s="11" t="s">
        <v>485</v>
      </c>
      <c r="E261" s="13" t="s">
        <v>116</v>
      </c>
      <c r="F261" s="12">
        <v>53.6</v>
      </c>
      <c r="G261" s="14">
        <v>8.01</v>
      </c>
      <c r="H261" s="14">
        <v>9.8000000000000007</v>
      </c>
      <c r="I261" s="14">
        <v>525.28</v>
      </c>
      <c r="J261" s="28">
        <v>3.7493219129193435E-4</v>
      </c>
      <c r="K261" s="30"/>
      <c r="L261" s="43">
        <f t="shared" si="424"/>
        <v>0</v>
      </c>
      <c r="M261" s="30">
        <f t="shared" si="425"/>
        <v>0</v>
      </c>
      <c r="N261" s="25">
        <f t="shared" si="426"/>
        <v>0</v>
      </c>
      <c r="O261" s="30">
        <f t="shared" si="391"/>
        <v>53.6</v>
      </c>
      <c r="P261" s="36">
        <f t="shared" si="427"/>
        <v>525.28000000000009</v>
      </c>
      <c r="Q261" s="30"/>
      <c r="R261" s="43">
        <f t="shared" si="428"/>
        <v>0</v>
      </c>
      <c r="S261" s="30">
        <f t="shared" si="429"/>
        <v>0</v>
      </c>
      <c r="T261" s="47">
        <f t="shared" si="395"/>
        <v>0</v>
      </c>
      <c r="U261" s="30">
        <f t="shared" si="430"/>
        <v>53.6</v>
      </c>
      <c r="V261" s="36">
        <f t="shared" si="431"/>
        <v>525.28000000000009</v>
      </c>
      <c r="W261" s="52"/>
      <c r="X261" s="43">
        <f t="shared" si="432"/>
        <v>0</v>
      </c>
      <c r="Y261" s="30"/>
      <c r="Z261" s="43"/>
      <c r="AA261" s="30">
        <f t="shared" si="433"/>
        <v>0</v>
      </c>
      <c r="AB261" s="47">
        <f t="shared" si="400"/>
        <v>0</v>
      </c>
      <c r="AC261" s="30">
        <f t="shared" si="434"/>
        <v>53.6</v>
      </c>
      <c r="AD261" s="36">
        <f t="shared" si="435"/>
        <v>525.28000000000009</v>
      </c>
      <c r="AE261" s="52"/>
      <c r="AF261" s="43">
        <f t="shared" si="436"/>
        <v>0</v>
      </c>
      <c r="AG261" s="30"/>
      <c r="AH261" s="43"/>
      <c r="AI261" s="30">
        <f t="shared" si="437"/>
        <v>0</v>
      </c>
      <c r="AJ261" s="47">
        <f t="shared" si="405"/>
        <v>0</v>
      </c>
      <c r="AK261" s="30">
        <f t="shared" si="438"/>
        <v>53.6</v>
      </c>
      <c r="AL261" s="36">
        <f t="shared" si="439"/>
        <v>525.28000000000009</v>
      </c>
    </row>
    <row r="262" spans="1:38" ht="14.25" customHeight="1" x14ac:dyDescent="0.2">
      <c r="A262" s="91" t="s">
        <v>486</v>
      </c>
      <c r="B262" s="8"/>
      <c r="C262" s="8"/>
      <c r="D262" s="8" t="s">
        <v>487</v>
      </c>
      <c r="E262" s="8"/>
      <c r="F262" s="9"/>
      <c r="G262" s="8"/>
      <c r="H262" s="8"/>
      <c r="I262" s="10">
        <v>12008.46</v>
      </c>
      <c r="J262" s="27">
        <v>8.5713490364025691E-3</v>
      </c>
      <c r="K262" s="32"/>
      <c r="L262" s="44"/>
      <c r="M262" s="22"/>
      <c r="N262" s="22"/>
      <c r="O262" s="32"/>
      <c r="P262" s="37">
        <f>SUM(P263:P273)</f>
        <v>12008.460000000001</v>
      </c>
      <c r="Q262" s="32"/>
      <c r="R262" s="44"/>
      <c r="S262" s="32"/>
      <c r="T262" s="48"/>
      <c r="U262" s="32"/>
      <c r="V262" s="37">
        <f>SUM(V263:V273)</f>
        <v>12008.460000000001</v>
      </c>
      <c r="W262" s="53"/>
      <c r="X262" s="44"/>
      <c r="Y262" s="32"/>
      <c r="Z262" s="44"/>
      <c r="AA262" s="32"/>
      <c r="AB262" s="48"/>
      <c r="AC262" s="32"/>
      <c r="AD262" s="37">
        <f>SUM(AD263:AD273)</f>
        <v>12008.460000000001</v>
      </c>
      <c r="AE262" s="53"/>
      <c r="AF262" s="44"/>
      <c r="AG262" s="32"/>
      <c r="AH262" s="44"/>
      <c r="AI262" s="32"/>
      <c r="AJ262" s="48"/>
      <c r="AK262" s="32"/>
      <c r="AL262" s="37">
        <f>SUM(AL263:AL273)</f>
        <v>12008.460000000001</v>
      </c>
    </row>
    <row r="263" spans="1:38" ht="14.25" customHeight="1" x14ac:dyDescent="0.2">
      <c r="A263" s="92" t="s">
        <v>841</v>
      </c>
      <c r="B263" s="12" t="s">
        <v>488</v>
      </c>
      <c r="C263" s="11" t="s">
        <v>26</v>
      </c>
      <c r="D263" s="11" t="s">
        <v>489</v>
      </c>
      <c r="E263" s="13" t="s">
        <v>31</v>
      </c>
      <c r="F263" s="12">
        <v>56</v>
      </c>
      <c r="G263" s="14">
        <v>20.29</v>
      </c>
      <c r="H263" s="14">
        <v>24.84</v>
      </c>
      <c r="I263" s="14">
        <v>1391.04</v>
      </c>
      <c r="J263" s="28">
        <v>9.9289079229122066E-4</v>
      </c>
      <c r="K263" s="30"/>
      <c r="L263" s="43">
        <f t="shared" ref="L263:L273" si="440">K263*H263</f>
        <v>0</v>
      </c>
      <c r="M263" s="30">
        <f t="shared" ref="M263:M273" si="441">K263</f>
        <v>0</v>
      </c>
      <c r="N263" s="25">
        <f t="shared" ref="N263:N273" si="442">M263/F263</f>
        <v>0</v>
      </c>
      <c r="O263" s="30">
        <f t="shared" si="391"/>
        <v>56</v>
      </c>
      <c r="P263" s="36">
        <f t="shared" ref="P263:P273" si="443">O263*H263</f>
        <v>1391.04</v>
      </c>
      <c r="Q263" s="30"/>
      <c r="R263" s="43">
        <f t="shared" ref="R263:R273" si="444">Q263*H263</f>
        <v>0</v>
      </c>
      <c r="S263" s="30">
        <f t="shared" ref="S263:S273" si="445">M263+Q263</f>
        <v>0</v>
      </c>
      <c r="T263" s="47">
        <f t="shared" si="395"/>
        <v>0</v>
      </c>
      <c r="U263" s="30">
        <f t="shared" ref="U263:U273" si="446">F263-S263</f>
        <v>56</v>
      </c>
      <c r="V263" s="36">
        <f t="shared" ref="V263:V273" si="447">U263*H263</f>
        <v>1391.04</v>
      </c>
      <c r="W263" s="52"/>
      <c r="X263" s="43">
        <f t="shared" ref="X263:X273" si="448">W263*H263</f>
        <v>0</v>
      </c>
      <c r="Y263" s="30"/>
      <c r="Z263" s="43"/>
      <c r="AA263" s="30">
        <f t="shared" ref="AA263:AA273" si="449">S263+Y263</f>
        <v>0</v>
      </c>
      <c r="AB263" s="47">
        <f t="shared" si="400"/>
        <v>0</v>
      </c>
      <c r="AC263" s="30">
        <f t="shared" ref="AC263:AC273" si="450">F263-AA263</f>
        <v>56</v>
      </c>
      <c r="AD263" s="36">
        <f t="shared" ref="AD263:AD273" si="451">AC263*H263</f>
        <v>1391.04</v>
      </c>
      <c r="AE263" s="52"/>
      <c r="AF263" s="43">
        <f t="shared" ref="AF263:AF273" si="452">AE263*P263</f>
        <v>0</v>
      </c>
      <c r="AG263" s="30"/>
      <c r="AH263" s="43"/>
      <c r="AI263" s="30">
        <f t="shared" ref="AI263:AI273" si="453">AA263+AG263</f>
        <v>0</v>
      </c>
      <c r="AJ263" s="47">
        <f t="shared" si="405"/>
        <v>0</v>
      </c>
      <c r="AK263" s="30">
        <f t="shared" ref="AK263:AK273" si="454">F263-AI263</f>
        <v>56</v>
      </c>
      <c r="AL263" s="36">
        <f t="shared" ref="AL263:AL273" si="455">AK263*H263</f>
        <v>1391.04</v>
      </c>
    </row>
    <row r="264" spans="1:38" ht="14.25" customHeight="1" x14ac:dyDescent="0.2">
      <c r="A264" s="92" t="s">
        <v>842</v>
      </c>
      <c r="B264" s="12" t="s">
        <v>490</v>
      </c>
      <c r="C264" s="11" t="s">
        <v>26</v>
      </c>
      <c r="D264" s="11" t="s">
        <v>491</v>
      </c>
      <c r="E264" s="13" t="s">
        <v>31</v>
      </c>
      <c r="F264" s="12">
        <v>4</v>
      </c>
      <c r="G264" s="14">
        <v>21.73</v>
      </c>
      <c r="H264" s="14">
        <v>26.61</v>
      </c>
      <c r="I264" s="14">
        <v>106.44</v>
      </c>
      <c r="J264" s="28">
        <v>7.5974304068522478E-5</v>
      </c>
      <c r="K264" s="30"/>
      <c r="L264" s="43">
        <f t="shared" si="440"/>
        <v>0</v>
      </c>
      <c r="M264" s="30">
        <f t="shared" si="441"/>
        <v>0</v>
      </c>
      <c r="N264" s="25">
        <f t="shared" si="442"/>
        <v>0</v>
      </c>
      <c r="O264" s="30">
        <f t="shared" si="391"/>
        <v>4</v>
      </c>
      <c r="P264" s="36">
        <f t="shared" si="443"/>
        <v>106.44</v>
      </c>
      <c r="Q264" s="30"/>
      <c r="R264" s="43">
        <f t="shared" si="444"/>
        <v>0</v>
      </c>
      <c r="S264" s="30">
        <f t="shared" si="445"/>
        <v>0</v>
      </c>
      <c r="T264" s="47">
        <f t="shared" si="395"/>
        <v>0</v>
      </c>
      <c r="U264" s="30">
        <f t="shared" si="446"/>
        <v>4</v>
      </c>
      <c r="V264" s="36">
        <f t="shared" si="447"/>
        <v>106.44</v>
      </c>
      <c r="W264" s="52"/>
      <c r="X264" s="43">
        <f t="shared" si="448"/>
        <v>0</v>
      </c>
      <c r="Y264" s="30"/>
      <c r="Z264" s="43"/>
      <c r="AA264" s="30">
        <f t="shared" si="449"/>
        <v>0</v>
      </c>
      <c r="AB264" s="47">
        <f t="shared" si="400"/>
        <v>0</v>
      </c>
      <c r="AC264" s="30">
        <f t="shared" si="450"/>
        <v>4</v>
      </c>
      <c r="AD264" s="36">
        <f t="shared" si="451"/>
        <v>106.44</v>
      </c>
      <c r="AE264" s="52"/>
      <c r="AF264" s="43">
        <f t="shared" si="452"/>
        <v>0</v>
      </c>
      <c r="AG264" s="30"/>
      <c r="AH264" s="43"/>
      <c r="AI264" s="30">
        <f t="shared" si="453"/>
        <v>0</v>
      </c>
      <c r="AJ264" s="47">
        <f t="shared" si="405"/>
        <v>0</v>
      </c>
      <c r="AK264" s="30">
        <f t="shared" si="454"/>
        <v>4</v>
      </c>
      <c r="AL264" s="36">
        <f t="shared" si="455"/>
        <v>106.44</v>
      </c>
    </row>
    <row r="265" spans="1:38" ht="14.25" customHeight="1" x14ac:dyDescent="0.2">
      <c r="A265" s="92" t="s">
        <v>843</v>
      </c>
      <c r="B265" s="12" t="s">
        <v>492</v>
      </c>
      <c r="C265" s="11" t="s">
        <v>26</v>
      </c>
      <c r="D265" s="11" t="s">
        <v>493</v>
      </c>
      <c r="E265" s="13" t="s">
        <v>31</v>
      </c>
      <c r="F265" s="12">
        <v>7</v>
      </c>
      <c r="G265" s="14">
        <v>19.34</v>
      </c>
      <c r="H265" s="14">
        <v>23.68</v>
      </c>
      <c r="I265" s="14">
        <v>165.76</v>
      </c>
      <c r="J265" s="28">
        <v>1.1831548893647394E-4</v>
      </c>
      <c r="K265" s="30"/>
      <c r="L265" s="43">
        <f t="shared" si="440"/>
        <v>0</v>
      </c>
      <c r="M265" s="30">
        <f t="shared" si="441"/>
        <v>0</v>
      </c>
      <c r="N265" s="25">
        <f t="shared" si="442"/>
        <v>0</v>
      </c>
      <c r="O265" s="30">
        <f t="shared" si="391"/>
        <v>7</v>
      </c>
      <c r="P265" s="36">
        <f t="shared" si="443"/>
        <v>165.76</v>
      </c>
      <c r="Q265" s="30"/>
      <c r="R265" s="43">
        <f t="shared" si="444"/>
        <v>0</v>
      </c>
      <c r="S265" s="30">
        <f t="shared" si="445"/>
        <v>0</v>
      </c>
      <c r="T265" s="47">
        <f t="shared" si="395"/>
        <v>0</v>
      </c>
      <c r="U265" s="30">
        <f t="shared" si="446"/>
        <v>7</v>
      </c>
      <c r="V265" s="36">
        <f t="shared" si="447"/>
        <v>165.76</v>
      </c>
      <c r="W265" s="52"/>
      <c r="X265" s="43">
        <f t="shared" si="448"/>
        <v>0</v>
      </c>
      <c r="Y265" s="30"/>
      <c r="Z265" s="43"/>
      <c r="AA265" s="30">
        <f t="shared" si="449"/>
        <v>0</v>
      </c>
      <c r="AB265" s="47">
        <f t="shared" si="400"/>
        <v>0</v>
      </c>
      <c r="AC265" s="30">
        <f t="shared" si="450"/>
        <v>7</v>
      </c>
      <c r="AD265" s="36">
        <f t="shared" si="451"/>
        <v>165.76</v>
      </c>
      <c r="AE265" s="52"/>
      <c r="AF265" s="43">
        <f t="shared" si="452"/>
        <v>0</v>
      </c>
      <c r="AG265" s="30"/>
      <c r="AH265" s="43"/>
      <c r="AI265" s="30">
        <f t="shared" si="453"/>
        <v>0</v>
      </c>
      <c r="AJ265" s="47">
        <f t="shared" si="405"/>
        <v>0</v>
      </c>
      <c r="AK265" s="30">
        <f t="shared" si="454"/>
        <v>7</v>
      </c>
      <c r="AL265" s="36">
        <f t="shared" si="455"/>
        <v>165.76</v>
      </c>
    </row>
    <row r="266" spans="1:38" ht="14.25" customHeight="1" x14ac:dyDescent="0.2">
      <c r="A266" s="92" t="s">
        <v>844</v>
      </c>
      <c r="B266" s="12" t="s">
        <v>494</v>
      </c>
      <c r="C266" s="11" t="s">
        <v>26</v>
      </c>
      <c r="D266" s="11" t="s">
        <v>495</v>
      </c>
      <c r="E266" s="13" t="s">
        <v>31</v>
      </c>
      <c r="F266" s="12">
        <v>1</v>
      </c>
      <c r="G266" s="14">
        <v>29.48</v>
      </c>
      <c r="H266" s="14">
        <v>36.1</v>
      </c>
      <c r="I266" s="14">
        <v>36.1</v>
      </c>
      <c r="J266" s="28">
        <v>2.5767309064953605E-5</v>
      </c>
      <c r="K266" s="30"/>
      <c r="L266" s="43">
        <f t="shared" si="440"/>
        <v>0</v>
      </c>
      <c r="M266" s="30">
        <f t="shared" si="441"/>
        <v>0</v>
      </c>
      <c r="N266" s="25">
        <f t="shared" si="442"/>
        <v>0</v>
      </c>
      <c r="O266" s="30">
        <f t="shared" si="391"/>
        <v>1</v>
      </c>
      <c r="P266" s="36">
        <f t="shared" si="443"/>
        <v>36.1</v>
      </c>
      <c r="Q266" s="30"/>
      <c r="R266" s="43">
        <f t="shared" si="444"/>
        <v>0</v>
      </c>
      <c r="S266" s="30">
        <f t="shared" si="445"/>
        <v>0</v>
      </c>
      <c r="T266" s="47">
        <f t="shared" si="395"/>
        <v>0</v>
      </c>
      <c r="U266" s="30">
        <f t="shared" si="446"/>
        <v>1</v>
      </c>
      <c r="V266" s="36">
        <f t="shared" si="447"/>
        <v>36.1</v>
      </c>
      <c r="W266" s="52"/>
      <c r="X266" s="43">
        <f t="shared" si="448"/>
        <v>0</v>
      </c>
      <c r="Y266" s="30"/>
      <c r="Z266" s="43"/>
      <c r="AA266" s="30">
        <f t="shared" si="449"/>
        <v>0</v>
      </c>
      <c r="AB266" s="47">
        <f t="shared" si="400"/>
        <v>0</v>
      </c>
      <c r="AC266" s="30">
        <f t="shared" si="450"/>
        <v>1</v>
      </c>
      <c r="AD266" s="36">
        <f t="shared" si="451"/>
        <v>36.1</v>
      </c>
      <c r="AE266" s="52"/>
      <c r="AF266" s="43">
        <f t="shared" si="452"/>
        <v>0</v>
      </c>
      <c r="AG266" s="30"/>
      <c r="AH266" s="43"/>
      <c r="AI266" s="30">
        <f t="shared" si="453"/>
        <v>0</v>
      </c>
      <c r="AJ266" s="47">
        <f t="shared" si="405"/>
        <v>0</v>
      </c>
      <c r="AK266" s="30">
        <f t="shared" si="454"/>
        <v>1</v>
      </c>
      <c r="AL266" s="36">
        <f t="shared" si="455"/>
        <v>36.1</v>
      </c>
    </row>
    <row r="267" spans="1:38" ht="14.25" customHeight="1" x14ac:dyDescent="0.2">
      <c r="A267" s="92" t="s">
        <v>845</v>
      </c>
      <c r="B267" s="12" t="s">
        <v>496</v>
      </c>
      <c r="C267" s="11" t="s">
        <v>26</v>
      </c>
      <c r="D267" s="11" t="s">
        <v>497</v>
      </c>
      <c r="E267" s="13" t="s">
        <v>31</v>
      </c>
      <c r="F267" s="12">
        <v>11</v>
      </c>
      <c r="G267" s="14">
        <v>39.619999999999997</v>
      </c>
      <c r="H267" s="14">
        <v>48.52</v>
      </c>
      <c r="I267" s="14">
        <v>533.72</v>
      </c>
      <c r="J267" s="28">
        <v>3.809564596716631E-4</v>
      </c>
      <c r="K267" s="30"/>
      <c r="L267" s="43">
        <f t="shared" si="440"/>
        <v>0</v>
      </c>
      <c r="M267" s="30">
        <f t="shared" si="441"/>
        <v>0</v>
      </c>
      <c r="N267" s="25">
        <f t="shared" si="442"/>
        <v>0</v>
      </c>
      <c r="O267" s="30">
        <f t="shared" si="391"/>
        <v>11</v>
      </c>
      <c r="P267" s="36">
        <f t="shared" si="443"/>
        <v>533.72</v>
      </c>
      <c r="Q267" s="30"/>
      <c r="R267" s="43">
        <f t="shared" si="444"/>
        <v>0</v>
      </c>
      <c r="S267" s="30">
        <f t="shared" si="445"/>
        <v>0</v>
      </c>
      <c r="T267" s="47">
        <f t="shared" si="395"/>
        <v>0</v>
      </c>
      <c r="U267" s="30">
        <f t="shared" si="446"/>
        <v>11</v>
      </c>
      <c r="V267" s="36">
        <f t="shared" si="447"/>
        <v>533.72</v>
      </c>
      <c r="W267" s="52"/>
      <c r="X267" s="43">
        <f t="shared" si="448"/>
        <v>0</v>
      </c>
      <c r="Y267" s="30"/>
      <c r="Z267" s="43"/>
      <c r="AA267" s="30">
        <f t="shared" si="449"/>
        <v>0</v>
      </c>
      <c r="AB267" s="47">
        <f t="shared" si="400"/>
        <v>0</v>
      </c>
      <c r="AC267" s="30">
        <f t="shared" si="450"/>
        <v>11</v>
      </c>
      <c r="AD267" s="36">
        <f t="shared" si="451"/>
        <v>533.72</v>
      </c>
      <c r="AE267" s="52"/>
      <c r="AF267" s="43">
        <f t="shared" si="452"/>
        <v>0</v>
      </c>
      <c r="AG267" s="30"/>
      <c r="AH267" s="43"/>
      <c r="AI267" s="30">
        <f t="shared" si="453"/>
        <v>0</v>
      </c>
      <c r="AJ267" s="47">
        <f t="shared" si="405"/>
        <v>0</v>
      </c>
      <c r="AK267" s="30">
        <f t="shared" si="454"/>
        <v>11</v>
      </c>
      <c r="AL267" s="36">
        <f t="shared" si="455"/>
        <v>533.72</v>
      </c>
    </row>
    <row r="268" spans="1:38" ht="39" customHeight="1" x14ac:dyDescent="0.2">
      <c r="A268" s="92" t="s">
        <v>846</v>
      </c>
      <c r="B268" s="12" t="s">
        <v>498</v>
      </c>
      <c r="C268" s="11" t="s">
        <v>26</v>
      </c>
      <c r="D268" s="11" t="s">
        <v>499</v>
      </c>
      <c r="E268" s="13" t="s">
        <v>31</v>
      </c>
      <c r="F268" s="12">
        <v>3</v>
      </c>
      <c r="G268" s="14">
        <v>32.89</v>
      </c>
      <c r="H268" s="14">
        <v>40.28</v>
      </c>
      <c r="I268" s="14">
        <v>120.84</v>
      </c>
      <c r="J268" s="28">
        <v>8.6252676659528905E-5</v>
      </c>
      <c r="K268" s="30"/>
      <c r="L268" s="43">
        <f t="shared" si="440"/>
        <v>0</v>
      </c>
      <c r="M268" s="30">
        <f t="shared" si="441"/>
        <v>0</v>
      </c>
      <c r="N268" s="25">
        <f t="shared" si="442"/>
        <v>0</v>
      </c>
      <c r="O268" s="30">
        <f t="shared" si="391"/>
        <v>3</v>
      </c>
      <c r="P268" s="36">
        <f t="shared" si="443"/>
        <v>120.84</v>
      </c>
      <c r="Q268" s="30"/>
      <c r="R268" s="43">
        <f t="shared" si="444"/>
        <v>0</v>
      </c>
      <c r="S268" s="30">
        <f t="shared" si="445"/>
        <v>0</v>
      </c>
      <c r="T268" s="47">
        <f t="shared" si="395"/>
        <v>0</v>
      </c>
      <c r="U268" s="30">
        <f t="shared" si="446"/>
        <v>3</v>
      </c>
      <c r="V268" s="36">
        <f t="shared" si="447"/>
        <v>120.84</v>
      </c>
      <c r="W268" s="52"/>
      <c r="X268" s="43">
        <f t="shared" si="448"/>
        <v>0</v>
      </c>
      <c r="Y268" s="30"/>
      <c r="Z268" s="43"/>
      <c r="AA268" s="30">
        <f t="shared" si="449"/>
        <v>0</v>
      </c>
      <c r="AB268" s="47">
        <f t="shared" si="400"/>
        <v>0</v>
      </c>
      <c r="AC268" s="30">
        <f t="shared" si="450"/>
        <v>3</v>
      </c>
      <c r="AD268" s="36">
        <f t="shared" si="451"/>
        <v>120.84</v>
      </c>
      <c r="AE268" s="52"/>
      <c r="AF268" s="43">
        <f t="shared" si="452"/>
        <v>0</v>
      </c>
      <c r="AG268" s="30"/>
      <c r="AH268" s="43"/>
      <c r="AI268" s="30">
        <f t="shared" si="453"/>
        <v>0</v>
      </c>
      <c r="AJ268" s="47">
        <f t="shared" si="405"/>
        <v>0</v>
      </c>
      <c r="AK268" s="30">
        <f t="shared" si="454"/>
        <v>3</v>
      </c>
      <c r="AL268" s="36">
        <f t="shared" si="455"/>
        <v>120.84</v>
      </c>
    </row>
    <row r="269" spans="1:38" ht="14.25" customHeight="1" x14ac:dyDescent="0.2">
      <c r="A269" s="92" t="s">
        <v>847</v>
      </c>
      <c r="B269" s="12" t="s">
        <v>500</v>
      </c>
      <c r="C269" s="11" t="s">
        <v>29</v>
      </c>
      <c r="D269" s="11" t="s">
        <v>501</v>
      </c>
      <c r="E269" s="13" t="s">
        <v>31</v>
      </c>
      <c r="F269" s="12">
        <v>7</v>
      </c>
      <c r="G269" s="14">
        <v>9.89</v>
      </c>
      <c r="H269" s="14">
        <v>12.11</v>
      </c>
      <c r="I269" s="14">
        <v>84.77</v>
      </c>
      <c r="J269" s="28">
        <v>6.0506780870806567E-5</v>
      </c>
      <c r="K269" s="30"/>
      <c r="L269" s="43">
        <f t="shared" si="440"/>
        <v>0</v>
      </c>
      <c r="M269" s="30">
        <f t="shared" si="441"/>
        <v>0</v>
      </c>
      <c r="N269" s="25">
        <f t="shared" si="442"/>
        <v>0</v>
      </c>
      <c r="O269" s="30">
        <f t="shared" si="391"/>
        <v>7</v>
      </c>
      <c r="P269" s="36">
        <f t="shared" si="443"/>
        <v>84.77</v>
      </c>
      <c r="Q269" s="30"/>
      <c r="R269" s="43">
        <f t="shared" si="444"/>
        <v>0</v>
      </c>
      <c r="S269" s="30">
        <f t="shared" si="445"/>
        <v>0</v>
      </c>
      <c r="T269" s="47">
        <f t="shared" si="395"/>
        <v>0</v>
      </c>
      <c r="U269" s="30">
        <f t="shared" si="446"/>
        <v>7</v>
      </c>
      <c r="V269" s="36">
        <f t="shared" si="447"/>
        <v>84.77</v>
      </c>
      <c r="W269" s="52"/>
      <c r="X269" s="43">
        <f t="shared" si="448"/>
        <v>0</v>
      </c>
      <c r="Y269" s="30"/>
      <c r="Z269" s="43"/>
      <c r="AA269" s="30">
        <f t="shared" si="449"/>
        <v>0</v>
      </c>
      <c r="AB269" s="47">
        <f t="shared" si="400"/>
        <v>0</v>
      </c>
      <c r="AC269" s="30">
        <f t="shared" si="450"/>
        <v>7</v>
      </c>
      <c r="AD269" s="36">
        <f t="shared" si="451"/>
        <v>84.77</v>
      </c>
      <c r="AE269" s="52"/>
      <c r="AF269" s="43">
        <f t="shared" si="452"/>
        <v>0</v>
      </c>
      <c r="AG269" s="30"/>
      <c r="AH269" s="43"/>
      <c r="AI269" s="30">
        <f t="shared" si="453"/>
        <v>0</v>
      </c>
      <c r="AJ269" s="47">
        <f t="shared" si="405"/>
        <v>0</v>
      </c>
      <c r="AK269" s="30">
        <f t="shared" si="454"/>
        <v>7</v>
      </c>
      <c r="AL269" s="36">
        <f t="shared" si="455"/>
        <v>84.77</v>
      </c>
    </row>
    <row r="270" spans="1:38" ht="14.25" customHeight="1" x14ac:dyDescent="0.2">
      <c r="A270" s="92" t="s">
        <v>848</v>
      </c>
      <c r="B270" s="12" t="s">
        <v>502</v>
      </c>
      <c r="C270" s="11" t="s">
        <v>29</v>
      </c>
      <c r="D270" s="11" t="s">
        <v>503</v>
      </c>
      <c r="E270" s="13" t="s">
        <v>31</v>
      </c>
      <c r="F270" s="12">
        <v>74</v>
      </c>
      <c r="G270" s="14">
        <v>86.64</v>
      </c>
      <c r="H270" s="14">
        <v>106.1</v>
      </c>
      <c r="I270" s="14">
        <v>7851.4</v>
      </c>
      <c r="J270" s="28">
        <v>5.6041399000713778E-3</v>
      </c>
      <c r="K270" s="30"/>
      <c r="L270" s="43">
        <f t="shared" si="440"/>
        <v>0</v>
      </c>
      <c r="M270" s="30">
        <f t="shared" si="441"/>
        <v>0</v>
      </c>
      <c r="N270" s="25">
        <f t="shared" si="442"/>
        <v>0</v>
      </c>
      <c r="O270" s="30">
        <f t="shared" si="391"/>
        <v>74</v>
      </c>
      <c r="P270" s="36">
        <f t="shared" si="443"/>
        <v>7851.4</v>
      </c>
      <c r="Q270" s="30"/>
      <c r="R270" s="43">
        <f t="shared" si="444"/>
        <v>0</v>
      </c>
      <c r="S270" s="30">
        <f t="shared" si="445"/>
        <v>0</v>
      </c>
      <c r="T270" s="47">
        <f t="shared" si="395"/>
        <v>0</v>
      </c>
      <c r="U270" s="30">
        <f t="shared" si="446"/>
        <v>74</v>
      </c>
      <c r="V270" s="36">
        <f t="shared" si="447"/>
        <v>7851.4</v>
      </c>
      <c r="W270" s="52"/>
      <c r="X270" s="43">
        <f t="shared" si="448"/>
        <v>0</v>
      </c>
      <c r="Y270" s="30"/>
      <c r="Z270" s="43"/>
      <c r="AA270" s="30">
        <f t="shared" si="449"/>
        <v>0</v>
      </c>
      <c r="AB270" s="47">
        <f t="shared" si="400"/>
        <v>0</v>
      </c>
      <c r="AC270" s="30">
        <f t="shared" si="450"/>
        <v>74</v>
      </c>
      <c r="AD270" s="36">
        <f t="shared" si="451"/>
        <v>7851.4</v>
      </c>
      <c r="AE270" s="52"/>
      <c r="AF270" s="43">
        <f t="shared" si="452"/>
        <v>0</v>
      </c>
      <c r="AG270" s="30"/>
      <c r="AH270" s="43"/>
      <c r="AI270" s="30">
        <f t="shared" si="453"/>
        <v>0</v>
      </c>
      <c r="AJ270" s="47">
        <f t="shared" si="405"/>
        <v>0</v>
      </c>
      <c r="AK270" s="30">
        <f t="shared" si="454"/>
        <v>74</v>
      </c>
      <c r="AL270" s="36">
        <f t="shared" si="455"/>
        <v>7851.4</v>
      </c>
    </row>
    <row r="271" spans="1:38" ht="14.25" customHeight="1" x14ac:dyDescent="0.2">
      <c r="A271" s="92" t="s">
        <v>849</v>
      </c>
      <c r="B271" s="12" t="s">
        <v>504</v>
      </c>
      <c r="C271" s="11" t="s">
        <v>29</v>
      </c>
      <c r="D271" s="11" t="s">
        <v>505</v>
      </c>
      <c r="E271" s="13" t="s">
        <v>31</v>
      </c>
      <c r="F271" s="12">
        <v>3</v>
      </c>
      <c r="G271" s="14">
        <v>77.400000000000006</v>
      </c>
      <c r="H271" s="14">
        <v>94.79</v>
      </c>
      <c r="I271" s="14">
        <v>284.37</v>
      </c>
      <c r="J271" s="28">
        <v>2.0297644539614561E-4</v>
      </c>
      <c r="K271" s="30"/>
      <c r="L271" s="43">
        <f t="shared" si="440"/>
        <v>0</v>
      </c>
      <c r="M271" s="30">
        <f t="shared" si="441"/>
        <v>0</v>
      </c>
      <c r="N271" s="25">
        <f t="shared" si="442"/>
        <v>0</v>
      </c>
      <c r="O271" s="30">
        <f t="shared" si="391"/>
        <v>3</v>
      </c>
      <c r="P271" s="36">
        <f t="shared" si="443"/>
        <v>284.37</v>
      </c>
      <c r="Q271" s="30"/>
      <c r="R271" s="43">
        <f t="shared" si="444"/>
        <v>0</v>
      </c>
      <c r="S271" s="30">
        <f t="shared" si="445"/>
        <v>0</v>
      </c>
      <c r="T271" s="47">
        <f t="shared" si="395"/>
        <v>0</v>
      </c>
      <c r="U271" s="30">
        <f t="shared" si="446"/>
        <v>3</v>
      </c>
      <c r="V271" s="36">
        <f t="shared" si="447"/>
        <v>284.37</v>
      </c>
      <c r="W271" s="52"/>
      <c r="X271" s="43">
        <f t="shared" si="448"/>
        <v>0</v>
      </c>
      <c r="Y271" s="30"/>
      <c r="Z271" s="43"/>
      <c r="AA271" s="30">
        <f t="shared" si="449"/>
        <v>0</v>
      </c>
      <c r="AB271" s="47">
        <f t="shared" si="400"/>
        <v>0</v>
      </c>
      <c r="AC271" s="30">
        <f t="shared" si="450"/>
        <v>3</v>
      </c>
      <c r="AD271" s="36">
        <f t="shared" si="451"/>
        <v>284.37</v>
      </c>
      <c r="AE271" s="52"/>
      <c r="AF271" s="43">
        <f t="shared" si="452"/>
        <v>0</v>
      </c>
      <c r="AG271" s="30"/>
      <c r="AH271" s="43"/>
      <c r="AI271" s="30">
        <f t="shared" si="453"/>
        <v>0</v>
      </c>
      <c r="AJ271" s="47">
        <f t="shared" si="405"/>
        <v>0</v>
      </c>
      <c r="AK271" s="30">
        <f t="shared" si="454"/>
        <v>3</v>
      </c>
      <c r="AL271" s="36">
        <f t="shared" si="455"/>
        <v>284.37</v>
      </c>
    </row>
    <row r="272" spans="1:38" ht="25.5" customHeight="1" x14ac:dyDescent="0.2">
      <c r="A272" s="92" t="s">
        <v>850</v>
      </c>
      <c r="B272" s="12" t="s">
        <v>506</v>
      </c>
      <c r="C272" s="11" t="s">
        <v>29</v>
      </c>
      <c r="D272" s="11" t="s">
        <v>507</v>
      </c>
      <c r="E272" s="13" t="s">
        <v>31</v>
      </c>
      <c r="F272" s="12">
        <v>3</v>
      </c>
      <c r="G272" s="14">
        <v>289.17</v>
      </c>
      <c r="H272" s="14">
        <v>354.14</v>
      </c>
      <c r="I272" s="14">
        <v>1062.42</v>
      </c>
      <c r="J272" s="28">
        <v>7.5832976445396147E-4</v>
      </c>
      <c r="K272" s="30"/>
      <c r="L272" s="43">
        <f t="shared" si="440"/>
        <v>0</v>
      </c>
      <c r="M272" s="30">
        <f t="shared" si="441"/>
        <v>0</v>
      </c>
      <c r="N272" s="25">
        <f t="shared" si="442"/>
        <v>0</v>
      </c>
      <c r="O272" s="30">
        <f t="shared" si="391"/>
        <v>3</v>
      </c>
      <c r="P272" s="36">
        <f t="shared" si="443"/>
        <v>1062.42</v>
      </c>
      <c r="Q272" s="30"/>
      <c r="R272" s="43">
        <f t="shared" si="444"/>
        <v>0</v>
      </c>
      <c r="S272" s="30">
        <f t="shared" si="445"/>
        <v>0</v>
      </c>
      <c r="T272" s="47">
        <f t="shared" si="395"/>
        <v>0</v>
      </c>
      <c r="U272" s="30">
        <f t="shared" si="446"/>
        <v>3</v>
      </c>
      <c r="V272" s="36">
        <f t="shared" si="447"/>
        <v>1062.42</v>
      </c>
      <c r="W272" s="52"/>
      <c r="X272" s="43">
        <f t="shared" si="448"/>
        <v>0</v>
      </c>
      <c r="Y272" s="30"/>
      <c r="Z272" s="43"/>
      <c r="AA272" s="30">
        <f t="shared" si="449"/>
        <v>0</v>
      </c>
      <c r="AB272" s="47">
        <f t="shared" si="400"/>
        <v>0</v>
      </c>
      <c r="AC272" s="30">
        <f t="shared" si="450"/>
        <v>3</v>
      </c>
      <c r="AD272" s="36">
        <f t="shared" si="451"/>
        <v>1062.42</v>
      </c>
      <c r="AE272" s="52"/>
      <c r="AF272" s="43">
        <f t="shared" si="452"/>
        <v>0</v>
      </c>
      <c r="AG272" s="30"/>
      <c r="AH272" s="43"/>
      <c r="AI272" s="30">
        <f t="shared" si="453"/>
        <v>0</v>
      </c>
      <c r="AJ272" s="47">
        <f t="shared" si="405"/>
        <v>0</v>
      </c>
      <c r="AK272" s="30">
        <f t="shared" si="454"/>
        <v>3</v>
      </c>
      <c r="AL272" s="36">
        <f t="shared" si="455"/>
        <v>1062.42</v>
      </c>
    </row>
    <row r="273" spans="1:38" ht="14.25" customHeight="1" x14ac:dyDescent="0.2">
      <c r="A273" s="92" t="s">
        <v>851</v>
      </c>
      <c r="B273" s="12" t="s">
        <v>508</v>
      </c>
      <c r="C273" s="11" t="s">
        <v>26</v>
      </c>
      <c r="D273" s="11" t="s">
        <v>509</v>
      </c>
      <c r="E273" s="13" t="s">
        <v>31</v>
      </c>
      <c r="F273" s="12">
        <v>10</v>
      </c>
      <c r="G273" s="14">
        <v>30.35</v>
      </c>
      <c r="H273" s="14">
        <v>37.159999999999997</v>
      </c>
      <c r="I273" s="14">
        <v>371.6</v>
      </c>
      <c r="J273" s="28">
        <v>2.652391149179158E-4</v>
      </c>
      <c r="K273" s="30"/>
      <c r="L273" s="43">
        <f t="shared" si="440"/>
        <v>0</v>
      </c>
      <c r="M273" s="30">
        <f t="shared" si="441"/>
        <v>0</v>
      </c>
      <c r="N273" s="25">
        <f t="shared" si="442"/>
        <v>0</v>
      </c>
      <c r="O273" s="30">
        <f t="shared" si="391"/>
        <v>10</v>
      </c>
      <c r="P273" s="36">
        <f t="shared" si="443"/>
        <v>371.59999999999997</v>
      </c>
      <c r="Q273" s="30"/>
      <c r="R273" s="43">
        <f t="shared" si="444"/>
        <v>0</v>
      </c>
      <c r="S273" s="30">
        <f t="shared" si="445"/>
        <v>0</v>
      </c>
      <c r="T273" s="47">
        <f t="shared" si="395"/>
        <v>0</v>
      </c>
      <c r="U273" s="30">
        <f t="shared" si="446"/>
        <v>10</v>
      </c>
      <c r="V273" s="36">
        <f t="shared" si="447"/>
        <v>371.59999999999997</v>
      </c>
      <c r="W273" s="52"/>
      <c r="X273" s="43">
        <f t="shared" si="448"/>
        <v>0</v>
      </c>
      <c r="Y273" s="30"/>
      <c r="Z273" s="43"/>
      <c r="AA273" s="30">
        <f t="shared" si="449"/>
        <v>0</v>
      </c>
      <c r="AB273" s="47">
        <f t="shared" si="400"/>
        <v>0</v>
      </c>
      <c r="AC273" s="30">
        <f t="shared" si="450"/>
        <v>10</v>
      </c>
      <c r="AD273" s="36">
        <f t="shared" si="451"/>
        <v>371.59999999999997</v>
      </c>
      <c r="AE273" s="52"/>
      <c r="AF273" s="43">
        <f t="shared" si="452"/>
        <v>0</v>
      </c>
      <c r="AG273" s="30"/>
      <c r="AH273" s="43"/>
      <c r="AI273" s="30">
        <f t="shared" si="453"/>
        <v>0</v>
      </c>
      <c r="AJ273" s="47">
        <f t="shared" si="405"/>
        <v>0</v>
      </c>
      <c r="AK273" s="30">
        <f t="shared" si="454"/>
        <v>10</v>
      </c>
      <c r="AL273" s="36">
        <f t="shared" si="455"/>
        <v>371.59999999999997</v>
      </c>
    </row>
    <row r="274" spans="1:38" ht="24" customHeight="1" x14ac:dyDescent="0.2">
      <c r="A274" s="91" t="s">
        <v>510</v>
      </c>
      <c r="B274" s="8"/>
      <c r="C274" s="8"/>
      <c r="D274" s="8" t="s">
        <v>511</v>
      </c>
      <c r="E274" s="8"/>
      <c r="F274" s="9"/>
      <c r="G274" s="8"/>
      <c r="H274" s="8"/>
      <c r="I274" s="10">
        <v>47328.87</v>
      </c>
      <c r="J274" s="27">
        <v>3.3782205567451817E-2</v>
      </c>
      <c r="K274" s="32"/>
      <c r="L274" s="44"/>
      <c r="M274" s="22"/>
      <c r="N274" s="22"/>
      <c r="O274" s="32"/>
      <c r="P274" s="37">
        <f>SUM(P275:P283)</f>
        <v>47328.876000000004</v>
      </c>
      <c r="Q274" s="32"/>
      <c r="R274" s="44"/>
      <c r="S274" s="32"/>
      <c r="T274" s="48"/>
      <c r="U274" s="32"/>
      <c r="V274" s="37">
        <f>SUM(V275:V283)</f>
        <v>47328.876000000004</v>
      </c>
      <c r="W274" s="53"/>
      <c r="X274" s="44"/>
      <c r="Y274" s="32"/>
      <c r="Z274" s="44"/>
      <c r="AA274" s="32"/>
      <c r="AB274" s="48"/>
      <c r="AC274" s="32"/>
      <c r="AD274" s="37">
        <f>SUM(AD275:AD283)</f>
        <v>47328.876000000004</v>
      </c>
      <c r="AE274" s="53"/>
      <c r="AF274" s="44"/>
      <c r="AG274" s="32"/>
      <c r="AH274" s="44"/>
      <c r="AI274" s="32"/>
      <c r="AJ274" s="48"/>
      <c r="AK274" s="32"/>
      <c r="AL274" s="37">
        <f>SUM(AL275:AL283)</f>
        <v>47328.876000000004</v>
      </c>
    </row>
    <row r="275" spans="1:38" ht="14.25" customHeight="1" x14ac:dyDescent="0.2">
      <c r="A275" s="92" t="s">
        <v>852</v>
      </c>
      <c r="B275" s="12" t="s">
        <v>512</v>
      </c>
      <c r="C275" s="11" t="s">
        <v>26</v>
      </c>
      <c r="D275" s="11" t="s">
        <v>513</v>
      </c>
      <c r="E275" s="13" t="s">
        <v>31</v>
      </c>
      <c r="F275" s="12">
        <v>1</v>
      </c>
      <c r="G275" s="14">
        <v>55.44</v>
      </c>
      <c r="H275" s="14">
        <v>67.89</v>
      </c>
      <c r="I275" s="14">
        <v>67.89</v>
      </c>
      <c r="J275" s="28">
        <v>4.8458244111349037E-5</v>
      </c>
      <c r="K275" s="30"/>
      <c r="L275" s="43">
        <f t="shared" ref="L275:L283" si="456">K275*H275</f>
        <v>0</v>
      </c>
      <c r="M275" s="30">
        <f t="shared" ref="M275:M283" si="457">K275</f>
        <v>0</v>
      </c>
      <c r="N275" s="25">
        <f t="shared" ref="N275:N283" si="458">M275/F275</f>
        <v>0</v>
      </c>
      <c r="O275" s="30">
        <f t="shared" si="391"/>
        <v>1</v>
      </c>
      <c r="P275" s="36">
        <f t="shared" ref="P275:P283" si="459">O275*H275</f>
        <v>67.89</v>
      </c>
      <c r="Q275" s="30"/>
      <c r="R275" s="43">
        <f t="shared" ref="R275:R283" si="460">Q275*H275</f>
        <v>0</v>
      </c>
      <c r="S275" s="30">
        <f t="shared" ref="S275:S283" si="461">M275+Q275</f>
        <v>0</v>
      </c>
      <c r="T275" s="47">
        <f t="shared" si="395"/>
        <v>0</v>
      </c>
      <c r="U275" s="30">
        <f t="shared" ref="U275:U283" si="462">F275-S275</f>
        <v>1</v>
      </c>
      <c r="V275" s="36">
        <f t="shared" ref="V275:V283" si="463">U275*H275</f>
        <v>67.89</v>
      </c>
      <c r="W275" s="52"/>
      <c r="X275" s="43">
        <f t="shared" ref="X275:X283" si="464">W275*H275</f>
        <v>0</v>
      </c>
      <c r="Y275" s="30"/>
      <c r="Z275" s="43"/>
      <c r="AA275" s="30">
        <f t="shared" ref="AA275:AA283" si="465">S275+Y275</f>
        <v>0</v>
      </c>
      <c r="AB275" s="47">
        <f t="shared" si="400"/>
        <v>0</v>
      </c>
      <c r="AC275" s="30">
        <f t="shared" ref="AC275:AC283" si="466">F275-AA275</f>
        <v>1</v>
      </c>
      <c r="AD275" s="36">
        <f t="shared" ref="AD275:AD283" si="467">AC275*H275</f>
        <v>67.89</v>
      </c>
      <c r="AE275" s="52"/>
      <c r="AF275" s="43">
        <f t="shared" ref="AF275:AF283" si="468">AE275*P275</f>
        <v>0</v>
      </c>
      <c r="AG275" s="30"/>
      <c r="AH275" s="43"/>
      <c r="AI275" s="30">
        <f t="shared" ref="AI275:AI283" si="469">AA275+AG275</f>
        <v>0</v>
      </c>
      <c r="AJ275" s="47">
        <f t="shared" si="405"/>
        <v>0</v>
      </c>
      <c r="AK275" s="30">
        <f t="shared" ref="AK275:AK283" si="470">F275-AI275</f>
        <v>1</v>
      </c>
      <c r="AL275" s="36">
        <f t="shared" ref="AL275:AL283" si="471">AK275*H275</f>
        <v>67.89</v>
      </c>
    </row>
    <row r="276" spans="1:38" ht="14.25" customHeight="1" x14ac:dyDescent="0.2">
      <c r="A276" s="92" t="s">
        <v>853</v>
      </c>
      <c r="B276" s="12" t="s">
        <v>514</v>
      </c>
      <c r="C276" s="11" t="s">
        <v>29</v>
      </c>
      <c r="D276" s="11" t="s">
        <v>515</v>
      </c>
      <c r="E276" s="13" t="s">
        <v>116</v>
      </c>
      <c r="F276" s="12">
        <v>26</v>
      </c>
      <c r="G276" s="14">
        <v>9.01</v>
      </c>
      <c r="H276" s="14">
        <v>11.03</v>
      </c>
      <c r="I276" s="14">
        <v>286.77999999999997</v>
      </c>
      <c r="J276" s="28">
        <v>2.0469664525339044E-4</v>
      </c>
      <c r="K276" s="30"/>
      <c r="L276" s="43">
        <f t="shared" si="456"/>
        <v>0</v>
      </c>
      <c r="M276" s="30">
        <f t="shared" si="457"/>
        <v>0</v>
      </c>
      <c r="N276" s="25">
        <f t="shared" si="458"/>
        <v>0</v>
      </c>
      <c r="O276" s="30">
        <f t="shared" si="391"/>
        <v>26</v>
      </c>
      <c r="P276" s="36">
        <f t="shared" si="459"/>
        <v>286.77999999999997</v>
      </c>
      <c r="Q276" s="30"/>
      <c r="R276" s="43">
        <f t="shared" si="460"/>
        <v>0</v>
      </c>
      <c r="S276" s="30">
        <f t="shared" si="461"/>
        <v>0</v>
      </c>
      <c r="T276" s="47">
        <f t="shared" si="395"/>
        <v>0</v>
      </c>
      <c r="U276" s="30">
        <f t="shared" si="462"/>
        <v>26</v>
      </c>
      <c r="V276" s="36">
        <f t="shared" si="463"/>
        <v>286.77999999999997</v>
      </c>
      <c r="W276" s="52"/>
      <c r="X276" s="43">
        <f t="shared" si="464"/>
        <v>0</v>
      </c>
      <c r="Y276" s="30"/>
      <c r="Z276" s="43"/>
      <c r="AA276" s="30">
        <f t="shared" si="465"/>
        <v>0</v>
      </c>
      <c r="AB276" s="47">
        <f t="shared" si="400"/>
        <v>0</v>
      </c>
      <c r="AC276" s="30">
        <f t="shared" si="466"/>
        <v>26</v>
      </c>
      <c r="AD276" s="36">
        <f t="shared" si="467"/>
        <v>286.77999999999997</v>
      </c>
      <c r="AE276" s="52"/>
      <c r="AF276" s="43">
        <f t="shared" si="468"/>
        <v>0</v>
      </c>
      <c r="AG276" s="30"/>
      <c r="AH276" s="43"/>
      <c r="AI276" s="30">
        <f t="shared" si="469"/>
        <v>0</v>
      </c>
      <c r="AJ276" s="47">
        <f t="shared" si="405"/>
        <v>0</v>
      </c>
      <c r="AK276" s="30">
        <f t="shared" si="470"/>
        <v>26</v>
      </c>
      <c r="AL276" s="36">
        <f t="shared" si="471"/>
        <v>286.77999999999997</v>
      </c>
    </row>
    <row r="277" spans="1:38" ht="25.5" customHeight="1" x14ac:dyDescent="0.2">
      <c r="A277" s="92" t="s">
        <v>854</v>
      </c>
      <c r="B277" s="12" t="s">
        <v>516</v>
      </c>
      <c r="C277" s="11" t="s">
        <v>26</v>
      </c>
      <c r="D277" s="11" t="s">
        <v>517</v>
      </c>
      <c r="E277" s="13" t="s">
        <v>31</v>
      </c>
      <c r="F277" s="12">
        <v>26</v>
      </c>
      <c r="G277" s="14">
        <v>13.84</v>
      </c>
      <c r="H277" s="14">
        <v>16.940000000000001</v>
      </c>
      <c r="I277" s="14">
        <v>440.44</v>
      </c>
      <c r="J277" s="28">
        <v>3.143754461099215E-4</v>
      </c>
      <c r="K277" s="30"/>
      <c r="L277" s="43">
        <f t="shared" si="456"/>
        <v>0</v>
      </c>
      <c r="M277" s="30">
        <f t="shared" si="457"/>
        <v>0</v>
      </c>
      <c r="N277" s="25">
        <f t="shared" si="458"/>
        <v>0</v>
      </c>
      <c r="O277" s="30">
        <f t="shared" si="391"/>
        <v>26</v>
      </c>
      <c r="P277" s="36">
        <f t="shared" si="459"/>
        <v>440.44000000000005</v>
      </c>
      <c r="Q277" s="30"/>
      <c r="R277" s="43">
        <f t="shared" si="460"/>
        <v>0</v>
      </c>
      <c r="S277" s="30">
        <f t="shared" si="461"/>
        <v>0</v>
      </c>
      <c r="T277" s="47">
        <f t="shared" si="395"/>
        <v>0</v>
      </c>
      <c r="U277" s="30">
        <f t="shared" si="462"/>
        <v>26</v>
      </c>
      <c r="V277" s="36">
        <f t="shared" si="463"/>
        <v>440.44000000000005</v>
      </c>
      <c r="W277" s="52"/>
      <c r="X277" s="43">
        <f t="shared" si="464"/>
        <v>0</v>
      </c>
      <c r="Y277" s="30"/>
      <c r="Z277" s="43"/>
      <c r="AA277" s="30">
        <f t="shared" si="465"/>
        <v>0</v>
      </c>
      <c r="AB277" s="47">
        <f t="shared" si="400"/>
        <v>0</v>
      </c>
      <c r="AC277" s="30">
        <f t="shared" si="466"/>
        <v>26</v>
      </c>
      <c r="AD277" s="36">
        <f t="shared" si="467"/>
        <v>440.44000000000005</v>
      </c>
      <c r="AE277" s="52"/>
      <c r="AF277" s="43">
        <f t="shared" si="468"/>
        <v>0</v>
      </c>
      <c r="AG277" s="30"/>
      <c r="AH277" s="43"/>
      <c r="AI277" s="30">
        <f t="shared" si="469"/>
        <v>0</v>
      </c>
      <c r="AJ277" s="47">
        <f t="shared" si="405"/>
        <v>0</v>
      </c>
      <c r="AK277" s="30">
        <f t="shared" si="470"/>
        <v>26</v>
      </c>
      <c r="AL277" s="36">
        <f t="shared" si="471"/>
        <v>440.44000000000005</v>
      </c>
    </row>
    <row r="278" spans="1:38" ht="25.5" customHeight="1" x14ac:dyDescent="0.2">
      <c r="A278" s="92" t="s">
        <v>855</v>
      </c>
      <c r="B278" s="12" t="s">
        <v>518</v>
      </c>
      <c r="C278" s="11" t="s">
        <v>22</v>
      </c>
      <c r="D278" s="11" t="s">
        <v>519</v>
      </c>
      <c r="E278" s="13" t="s">
        <v>365</v>
      </c>
      <c r="F278" s="12">
        <v>1</v>
      </c>
      <c r="G278" s="14">
        <v>251.72</v>
      </c>
      <c r="H278" s="14">
        <v>308.27999999999997</v>
      </c>
      <c r="I278" s="14">
        <v>308.27999999999997</v>
      </c>
      <c r="J278" s="28">
        <v>2.2004282655246253E-4</v>
      </c>
      <c r="K278" s="30"/>
      <c r="L278" s="43">
        <f t="shared" si="456"/>
        <v>0</v>
      </c>
      <c r="M278" s="30">
        <f t="shared" si="457"/>
        <v>0</v>
      </c>
      <c r="N278" s="25">
        <f t="shared" si="458"/>
        <v>0</v>
      </c>
      <c r="O278" s="30">
        <f t="shared" si="391"/>
        <v>1</v>
      </c>
      <c r="P278" s="36">
        <f t="shared" si="459"/>
        <v>308.27999999999997</v>
      </c>
      <c r="Q278" s="30"/>
      <c r="R278" s="43">
        <f t="shared" si="460"/>
        <v>0</v>
      </c>
      <c r="S278" s="30">
        <f t="shared" si="461"/>
        <v>0</v>
      </c>
      <c r="T278" s="47">
        <f t="shared" si="395"/>
        <v>0</v>
      </c>
      <c r="U278" s="30">
        <f t="shared" si="462"/>
        <v>1</v>
      </c>
      <c r="V278" s="36">
        <f t="shared" si="463"/>
        <v>308.27999999999997</v>
      </c>
      <c r="W278" s="52"/>
      <c r="X278" s="43">
        <f t="shared" si="464"/>
        <v>0</v>
      </c>
      <c r="Y278" s="30"/>
      <c r="Z278" s="43"/>
      <c r="AA278" s="30">
        <f t="shared" si="465"/>
        <v>0</v>
      </c>
      <c r="AB278" s="47">
        <f t="shared" si="400"/>
        <v>0</v>
      </c>
      <c r="AC278" s="30">
        <f t="shared" si="466"/>
        <v>1</v>
      </c>
      <c r="AD278" s="36">
        <f t="shared" si="467"/>
        <v>308.27999999999997</v>
      </c>
      <c r="AE278" s="52"/>
      <c r="AF278" s="43">
        <f t="shared" si="468"/>
        <v>0</v>
      </c>
      <c r="AG278" s="30"/>
      <c r="AH278" s="43"/>
      <c r="AI278" s="30">
        <f t="shared" si="469"/>
        <v>0</v>
      </c>
      <c r="AJ278" s="47">
        <f t="shared" si="405"/>
        <v>0</v>
      </c>
      <c r="AK278" s="30">
        <f t="shared" si="470"/>
        <v>1</v>
      </c>
      <c r="AL278" s="36">
        <f t="shared" si="471"/>
        <v>308.27999999999997</v>
      </c>
    </row>
    <row r="279" spans="1:38" ht="25.5" customHeight="1" x14ac:dyDescent="0.2">
      <c r="A279" s="92" t="s">
        <v>856</v>
      </c>
      <c r="B279" s="12" t="s">
        <v>520</v>
      </c>
      <c r="C279" s="11" t="s">
        <v>26</v>
      </c>
      <c r="D279" s="11" t="s">
        <v>521</v>
      </c>
      <c r="E279" s="13" t="s">
        <v>31</v>
      </c>
      <c r="F279" s="12">
        <v>26</v>
      </c>
      <c r="G279" s="14">
        <v>55.81</v>
      </c>
      <c r="H279" s="14">
        <v>68.349999999999994</v>
      </c>
      <c r="I279" s="14">
        <v>1777.1</v>
      </c>
      <c r="J279" s="28">
        <v>1.2684511063526052E-3</v>
      </c>
      <c r="K279" s="30"/>
      <c r="L279" s="43">
        <f t="shared" si="456"/>
        <v>0</v>
      </c>
      <c r="M279" s="30">
        <f t="shared" si="457"/>
        <v>0</v>
      </c>
      <c r="N279" s="25">
        <f t="shared" si="458"/>
        <v>0</v>
      </c>
      <c r="O279" s="30">
        <f t="shared" si="391"/>
        <v>26</v>
      </c>
      <c r="P279" s="36">
        <f t="shared" si="459"/>
        <v>1777.1</v>
      </c>
      <c r="Q279" s="30"/>
      <c r="R279" s="43">
        <f t="shared" si="460"/>
        <v>0</v>
      </c>
      <c r="S279" s="30">
        <f t="shared" si="461"/>
        <v>0</v>
      </c>
      <c r="T279" s="47">
        <f t="shared" si="395"/>
        <v>0</v>
      </c>
      <c r="U279" s="30">
        <f t="shared" si="462"/>
        <v>26</v>
      </c>
      <c r="V279" s="36">
        <f t="shared" si="463"/>
        <v>1777.1</v>
      </c>
      <c r="W279" s="52"/>
      <c r="X279" s="43">
        <f t="shared" si="464"/>
        <v>0</v>
      </c>
      <c r="Y279" s="30"/>
      <c r="Z279" s="43"/>
      <c r="AA279" s="30">
        <f t="shared" si="465"/>
        <v>0</v>
      </c>
      <c r="AB279" s="47">
        <f t="shared" si="400"/>
        <v>0</v>
      </c>
      <c r="AC279" s="30">
        <f t="shared" si="466"/>
        <v>26</v>
      </c>
      <c r="AD279" s="36">
        <f t="shared" si="467"/>
        <v>1777.1</v>
      </c>
      <c r="AE279" s="52"/>
      <c r="AF279" s="43">
        <f t="shared" si="468"/>
        <v>0</v>
      </c>
      <c r="AG279" s="30"/>
      <c r="AH279" s="43"/>
      <c r="AI279" s="30">
        <f t="shared" si="469"/>
        <v>0</v>
      </c>
      <c r="AJ279" s="47">
        <f t="shared" si="405"/>
        <v>0</v>
      </c>
      <c r="AK279" s="30">
        <f t="shared" si="470"/>
        <v>26</v>
      </c>
      <c r="AL279" s="36">
        <f t="shared" si="471"/>
        <v>1777.1</v>
      </c>
    </row>
    <row r="280" spans="1:38" ht="25.5" customHeight="1" x14ac:dyDescent="0.2">
      <c r="A280" s="92" t="s">
        <v>857</v>
      </c>
      <c r="B280" s="12" t="s">
        <v>522</v>
      </c>
      <c r="C280" s="11" t="s">
        <v>26</v>
      </c>
      <c r="D280" s="11" t="s">
        <v>523</v>
      </c>
      <c r="E280" s="13" t="s">
        <v>116</v>
      </c>
      <c r="F280" s="12">
        <v>449.2</v>
      </c>
      <c r="G280" s="14">
        <v>41.99</v>
      </c>
      <c r="H280" s="14">
        <v>51.42</v>
      </c>
      <c r="I280" s="14">
        <v>23097.86</v>
      </c>
      <c r="J280" s="28">
        <v>1.6486695217701641E-2</v>
      </c>
      <c r="K280" s="30"/>
      <c r="L280" s="43">
        <f t="shared" si="456"/>
        <v>0</v>
      </c>
      <c r="M280" s="30">
        <f t="shared" si="457"/>
        <v>0</v>
      </c>
      <c r="N280" s="25">
        <f t="shared" si="458"/>
        <v>0</v>
      </c>
      <c r="O280" s="30">
        <f t="shared" si="391"/>
        <v>449.2</v>
      </c>
      <c r="P280" s="36">
        <f t="shared" si="459"/>
        <v>23097.864000000001</v>
      </c>
      <c r="Q280" s="30"/>
      <c r="R280" s="43">
        <f t="shared" si="460"/>
        <v>0</v>
      </c>
      <c r="S280" s="30">
        <f t="shared" si="461"/>
        <v>0</v>
      </c>
      <c r="T280" s="47">
        <f t="shared" si="395"/>
        <v>0</v>
      </c>
      <c r="U280" s="30">
        <f t="shared" si="462"/>
        <v>449.2</v>
      </c>
      <c r="V280" s="36">
        <f t="shared" si="463"/>
        <v>23097.864000000001</v>
      </c>
      <c r="W280" s="52"/>
      <c r="X280" s="43">
        <f t="shared" si="464"/>
        <v>0</v>
      </c>
      <c r="Y280" s="30"/>
      <c r="Z280" s="43"/>
      <c r="AA280" s="30">
        <f t="shared" si="465"/>
        <v>0</v>
      </c>
      <c r="AB280" s="47">
        <f t="shared" si="400"/>
        <v>0</v>
      </c>
      <c r="AC280" s="30">
        <f t="shared" si="466"/>
        <v>449.2</v>
      </c>
      <c r="AD280" s="36">
        <f t="shared" si="467"/>
        <v>23097.864000000001</v>
      </c>
      <c r="AE280" s="52"/>
      <c r="AF280" s="43">
        <f t="shared" si="468"/>
        <v>0</v>
      </c>
      <c r="AG280" s="30"/>
      <c r="AH280" s="43"/>
      <c r="AI280" s="30">
        <f t="shared" si="469"/>
        <v>0</v>
      </c>
      <c r="AJ280" s="47">
        <f t="shared" si="405"/>
        <v>0</v>
      </c>
      <c r="AK280" s="30">
        <f t="shared" si="470"/>
        <v>449.2</v>
      </c>
      <c r="AL280" s="36">
        <f t="shared" si="471"/>
        <v>23097.864000000001</v>
      </c>
    </row>
    <row r="281" spans="1:38" ht="25.5" customHeight="1" x14ac:dyDescent="0.2">
      <c r="A281" s="92" t="s">
        <v>858</v>
      </c>
      <c r="B281" s="12" t="s">
        <v>524</v>
      </c>
      <c r="C281" s="11" t="s">
        <v>26</v>
      </c>
      <c r="D281" s="11" t="s">
        <v>525</v>
      </c>
      <c r="E281" s="13" t="s">
        <v>116</v>
      </c>
      <c r="F281" s="12">
        <v>305.2</v>
      </c>
      <c r="G281" s="14">
        <v>55.7</v>
      </c>
      <c r="H281" s="14">
        <v>68.209999999999994</v>
      </c>
      <c r="I281" s="14">
        <v>20817.689999999999</v>
      </c>
      <c r="J281" s="28">
        <v>1.485916488222698E-2</v>
      </c>
      <c r="K281" s="30"/>
      <c r="L281" s="43">
        <f t="shared" si="456"/>
        <v>0</v>
      </c>
      <c r="M281" s="30">
        <f t="shared" si="457"/>
        <v>0</v>
      </c>
      <c r="N281" s="25">
        <f t="shared" si="458"/>
        <v>0</v>
      </c>
      <c r="O281" s="30">
        <f t="shared" si="391"/>
        <v>305.2</v>
      </c>
      <c r="P281" s="36">
        <f t="shared" si="459"/>
        <v>20817.691999999999</v>
      </c>
      <c r="Q281" s="30"/>
      <c r="R281" s="43">
        <f t="shared" si="460"/>
        <v>0</v>
      </c>
      <c r="S281" s="30">
        <f t="shared" si="461"/>
        <v>0</v>
      </c>
      <c r="T281" s="47">
        <f t="shared" si="395"/>
        <v>0</v>
      </c>
      <c r="U281" s="30">
        <f t="shared" si="462"/>
        <v>305.2</v>
      </c>
      <c r="V281" s="36">
        <f t="shared" si="463"/>
        <v>20817.691999999999</v>
      </c>
      <c r="W281" s="52"/>
      <c r="X281" s="43">
        <f t="shared" si="464"/>
        <v>0</v>
      </c>
      <c r="Y281" s="30"/>
      <c r="Z281" s="43"/>
      <c r="AA281" s="30">
        <f t="shared" si="465"/>
        <v>0</v>
      </c>
      <c r="AB281" s="47">
        <f t="shared" si="400"/>
        <v>0</v>
      </c>
      <c r="AC281" s="30">
        <f t="shared" si="466"/>
        <v>305.2</v>
      </c>
      <c r="AD281" s="36">
        <f t="shared" si="467"/>
        <v>20817.691999999999</v>
      </c>
      <c r="AE281" s="52"/>
      <c r="AF281" s="43">
        <f t="shared" si="468"/>
        <v>0</v>
      </c>
      <c r="AG281" s="30"/>
      <c r="AH281" s="43"/>
      <c r="AI281" s="30">
        <f t="shared" si="469"/>
        <v>0</v>
      </c>
      <c r="AJ281" s="47">
        <f t="shared" si="405"/>
        <v>0</v>
      </c>
      <c r="AK281" s="30">
        <f t="shared" si="470"/>
        <v>305.2</v>
      </c>
      <c r="AL281" s="36">
        <f t="shared" si="471"/>
        <v>20817.691999999999</v>
      </c>
    </row>
    <row r="282" spans="1:38" ht="25.5" customHeight="1" x14ac:dyDescent="0.2">
      <c r="A282" s="92" t="s">
        <v>859</v>
      </c>
      <c r="B282" s="12" t="s">
        <v>526</v>
      </c>
      <c r="C282" s="11" t="s">
        <v>26</v>
      </c>
      <c r="D282" s="11" t="s">
        <v>527</v>
      </c>
      <c r="E282" s="13" t="s">
        <v>31</v>
      </c>
      <c r="F282" s="12">
        <v>5</v>
      </c>
      <c r="G282" s="14">
        <v>32.119999999999997</v>
      </c>
      <c r="H282" s="14">
        <v>39.33</v>
      </c>
      <c r="I282" s="14">
        <v>196.65</v>
      </c>
      <c r="J282" s="28">
        <v>1.4036402569593147E-4</v>
      </c>
      <c r="K282" s="30"/>
      <c r="L282" s="43">
        <f t="shared" si="456"/>
        <v>0</v>
      </c>
      <c r="M282" s="30">
        <f t="shared" si="457"/>
        <v>0</v>
      </c>
      <c r="N282" s="25">
        <f t="shared" si="458"/>
        <v>0</v>
      </c>
      <c r="O282" s="30">
        <f t="shared" si="391"/>
        <v>5</v>
      </c>
      <c r="P282" s="36">
        <f t="shared" si="459"/>
        <v>196.64999999999998</v>
      </c>
      <c r="Q282" s="30"/>
      <c r="R282" s="43">
        <f t="shared" si="460"/>
        <v>0</v>
      </c>
      <c r="S282" s="30">
        <f t="shared" si="461"/>
        <v>0</v>
      </c>
      <c r="T282" s="47">
        <f t="shared" si="395"/>
        <v>0</v>
      </c>
      <c r="U282" s="30">
        <f t="shared" si="462"/>
        <v>5</v>
      </c>
      <c r="V282" s="36">
        <f t="shared" si="463"/>
        <v>196.64999999999998</v>
      </c>
      <c r="W282" s="52"/>
      <c r="X282" s="43">
        <f t="shared" si="464"/>
        <v>0</v>
      </c>
      <c r="Y282" s="30"/>
      <c r="Z282" s="43"/>
      <c r="AA282" s="30">
        <f t="shared" si="465"/>
        <v>0</v>
      </c>
      <c r="AB282" s="47">
        <f t="shared" si="400"/>
        <v>0</v>
      </c>
      <c r="AC282" s="30">
        <f t="shared" si="466"/>
        <v>5</v>
      </c>
      <c r="AD282" s="36">
        <f t="shared" si="467"/>
        <v>196.64999999999998</v>
      </c>
      <c r="AE282" s="52"/>
      <c r="AF282" s="43">
        <f t="shared" si="468"/>
        <v>0</v>
      </c>
      <c r="AG282" s="30"/>
      <c r="AH282" s="43"/>
      <c r="AI282" s="30">
        <f t="shared" si="469"/>
        <v>0</v>
      </c>
      <c r="AJ282" s="47">
        <f t="shared" si="405"/>
        <v>0</v>
      </c>
      <c r="AK282" s="30">
        <f t="shared" si="470"/>
        <v>5</v>
      </c>
      <c r="AL282" s="36">
        <f t="shared" si="471"/>
        <v>196.64999999999998</v>
      </c>
    </row>
    <row r="283" spans="1:38" ht="14.25" customHeight="1" x14ac:dyDescent="0.2">
      <c r="A283" s="92" t="s">
        <v>860</v>
      </c>
      <c r="B283" s="12" t="s">
        <v>528</v>
      </c>
      <c r="C283" s="11" t="s">
        <v>29</v>
      </c>
      <c r="D283" s="11" t="s">
        <v>529</v>
      </c>
      <c r="E283" s="13" t="s">
        <v>31</v>
      </c>
      <c r="F283" s="12">
        <v>26</v>
      </c>
      <c r="G283" s="14">
        <v>10.56</v>
      </c>
      <c r="H283" s="14">
        <v>12.93</v>
      </c>
      <c r="I283" s="14">
        <v>336.18</v>
      </c>
      <c r="J283" s="28">
        <v>2.3995717344753748E-4</v>
      </c>
      <c r="K283" s="30"/>
      <c r="L283" s="43">
        <f t="shared" si="456"/>
        <v>0</v>
      </c>
      <c r="M283" s="30">
        <f t="shared" si="457"/>
        <v>0</v>
      </c>
      <c r="N283" s="25">
        <f t="shared" si="458"/>
        <v>0</v>
      </c>
      <c r="O283" s="30">
        <f t="shared" si="391"/>
        <v>26</v>
      </c>
      <c r="P283" s="36">
        <f t="shared" si="459"/>
        <v>336.18</v>
      </c>
      <c r="Q283" s="30"/>
      <c r="R283" s="43">
        <f t="shared" si="460"/>
        <v>0</v>
      </c>
      <c r="S283" s="30">
        <f t="shared" si="461"/>
        <v>0</v>
      </c>
      <c r="T283" s="47">
        <f t="shared" si="395"/>
        <v>0</v>
      </c>
      <c r="U283" s="30">
        <f t="shared" si="462"/>
        <v>26</v>
      </c>
      <c r="V283" s="36">
        <f t="shared" si="463"/>
        <v>336.18</v>
      </c>
      <c r="W283" s="52"/>
      <c r="X283" s="43">
        <f t="shared" si="464"/>
        <v>0</v>
      </c>
      <c r="Y283" s="30"/>
      <c r="Z283" s="43"/>
      <c r="AA283" s="30">
        <f t="shared" si="465"/>
        <v>0</v>
      </c>
      <c r="AB283" s="47">
        <f t="shared" si="400"/>
        <v>0</v>
      </c>
      <c r="AC283" s="30">
        <f t="shared" si="466"/>
        <v>26</v>
      </c>
      <c r="AD283" s="36">
        <f t="shared" si="467"/>
        <v>336.18</v>
      </c>
      <c r="AE283" s="52"/>
      <c r="AF283" s="43">
        <f t="shared" si="468"/>
        <v>0</v>
      </c>
      <c r="AG283" s="30"/>
      <c r="AH283" s="43"/>
      <c r="AI283" s="30">
        <f t="shared" si="469"/>
        <v>0</v>
      </c>
      <c r="AJ283" s="47">
        <f t="shared" si="405"/>
        <v>0</v>
      </c>
      <c r="AK283" s="30">
        <f t="shared" si="470"/>
        <v>26</v>
      </c>
      <c r="AL283" s="36">
        <f t="shared" si="471"/>
        <v>336.18</v>
      </c>
    </row>
    <row r="284" spans="1:38" ht="14.25" customHeight="1" x14ac:dyDescent="0.2">
      <c r="A284" s="91" t="s">
        <v>530</v>
      </c>
      <c r="B284" s="8"/>
      <c r="C284" s="8"/>
      <c r="D284" s="8" t="s">
        <v>531</v>
      </c>
      <c r="E284" s="8"/>
      <c r="F284" s="9"/>
      <c r="G284" s="8"/>
      <c r="H284" s="8"/>
      <c r="I284" s="10">
        <v>56091.17</v>
      </c>
      <c r="J284" s="27">
        <v>4.0036523911491789E-2</v>
      </c>
      <c r="K284" s="32"/>
      <c r="L284" s="44"/>
      <c r="M284" s="22"/>
      <c r="N284" s="22"/>
      <c r="O284" s="32"/>
      <c r="P284" s="37"/>
      <c r="Q284" s="32"/>
      <c r="R284" s="44"/>
      <c r="S284" s="32"/>
      <c r="T284" s="48"/>
      <c r="U284" s="32"/>
      <c r="V284" s="37"/>
      <c r="W284" s="53"/>
      <c r="X284" s="44"/>
      <c r="Y284" s="32"/>
      <c r="Z284" s="44"/>
      <c r="AA284" s="32"/>
      <c r="AB284" s="48"/>
      <c r="AC284" s="32"/>
      <c r="AD284" s="37"/>
      <c r="AE284" s="53"/>
      <c r="AF284" s="44"/>
      <c r="AG284" s="32"/>
      <c r="AH284" s="44"/>
      <c r="AI284" s="32"/>
      <c r="AJ284" s="48"/>
      <c r="AK284" s="32"/>
      <c r="AL284" s="37"/>
    </row>
    <row r="285" spans="1:38" ht="14.25" customHeight="1" x14ac:dyDescent="0.2">
      <c r="A285" s="91" t="s">
        <v>532</v>
      </c>
      <c r="B285" s="8"/>
      <c r="C285" s="8"/>
      <c r="D285" s="8" t="s">
        <v>533</v>
      </c>
      <c r="E285" s="8"/>
      <c r="F285" s="9"/>
      <c r="G285" s="8"/>
      <c r="H285" s="8"/>
      <c r="I285" s="10">
        <v>11911.26</v>
      </c>
      <c r="J285" s="27">
        <v>8.5019700214132767E-3</v>
      </c>
      <c r="K285" s="32"/>
      <c r="L285" s="44"/>
      <c r="M285" s="22"/>
      <c r="N285" s="22"/>
      <c r="O285" s="32"/>
      <c r="P285" s="37">
        <f>SUM(P286:P290)</f>
        <v>11911.278100000001</v>
      </c>
      <c r="Q285" s="32"/>
      <c r="R285" s="44"/>
      <c r="S285" s="32"/>
      <c r="T285" s="48"/>
      <c r="U285" s="32"/>
      <c r="V285" s="37">
        <f>SUM(V286:V290)</f>
        <v>11911.278100000001</v>
      </c>
      <c r="W285" s="53"/>
      <c r="X285" s="44"/>
      <c r="Y285" s="32"/>
      <c r="Z285" s="44"/>
      <c r="AA285" s="32"/>
      <c r="AB285" s="48"/>
      <c r="AC285" s="32"/>
      <c r="AD285" s="37">
        <f>SUM(AD286:AD290)</f>
        <v>11911.278100000001</v>
      </c>
      <c r="AE285" s="53"/>
      <c r="AF285" s="44"/>
      <c r="AG285" s="32"/>
      <c r="AH285" s="44"/>
      <c r="AI285" s="32"/>
      <c r="AJ285" s="48"/>
      <c r="AK285" s="32"/>
      <c r="AL285" s="37">
        <f>SUM(AL286:AL290)</f>
        <v>11911.278100000001</v>
      </c>
    </row>
    <row r="286" spans="1:38" ht="18" customHeight="1" x14ac:dyDescent="0.2">
      <c r="A286" s="92" t="s">
        <v>861</v>
      </c>
      <c r="B286" s="12" t="s">
        <v>534</v>
      </c>
      <c r="C286" s="11" t="s">
        <v>29</v>
      </c>
      <c r="D286" s="11" t="s">
        <v>535</v>
      </c>
      <c r="E286" s="13" t="s">
        <v>24</v>
      </c>
      <c r="F286" s="12">
        <v>12.22</v>
      </c>
      <c r="G286" s="14">
        <v>248.95</v>
      </c>
      <c r="H286" s="14">
        <v>304.88</v>
      </c>
      <c r="I286" s="14">
        <v>3725.63</v>
      </c>
      <c r="J286" s="28">
        <v>2.6592648108493934E-3</v>
      </c>
      <c r="K286" s="30"/>
      <c r="L286" s="43">
        <f t="shared" ref="L286:L290" si="472">K286*H286</f>
        <v>0</v>
      </c>
      <c r="M286" s="30">
        <f t="shared" ref="M286:M290" si="473">K286</f>
        <v>0</v>
      </c>
      <c r="N286" s="25">
        <f>M286/F286</f>
        <v>0</v>
      </c>
      <c r="O286" s="30">
        <f t="shared" ref="O286:O290" si="474">F286-M286</f>
        <v>12.22</v>
      </c>
      <c r="P286" s="36">
        <f>O286*H286</f>
        <v>3725.6336000000001</v>
      </c>
      <c r="Q286" s="30"/>
      <c r="R286" s="43">
        <f>Q286*H286</f>
        <v>0</v>
      </c>
      <c r="S286" s="30">
        <f t="shared" ref="S286:S290" si="475">M286+Q286</f>
        <v>0</v>
      </c>
      <c r="T286" s="47">
        <f t="shared" ref="T286:T301" si="476">S286/$F$8</f>
        <v>0</v>
      </c>
      <c r="U286" s="30">
        <f t="shared" ref="U286:U290" si="477">F286-S286</f>
        <v>12.22</v>
      </c>
      <c r="V286" s="36">
        <f>U286*H286</f>
        <v>3725.6336000000001</v>
      </c>
      <c r="W286" s="52"/>
      <c r="X286" s="43">
        <f>W286*H286</f>
        <v>0</v>
      </c>
      <c r="Y286" s="30"/>
      <c r="Z286" s="43"/>
      <c r="AA286" s="30">
        <f t="shared" ref="AA286:AA290" si="478">S286+Y286</f>
        <v>0</v>
      </c>
      <c r="AB286" s="47">
        <f t="shared" ref="AB286:AB301" si="479">AA286/$F$8</f>
        <v>0</v>
      </c>
      <c r="AC286" s="30">
        <f t="shared" ref="AC286:AC290" si="480">F286-AA286</f>
        <v>12.22</v>
      </c>
      <c r="AD286" s="36">
        <f>AC286*H286</f>
        <v>3725.6336000000001</v>
      </c>
      <c r="AE286" s="52"/>
      <c r="AF286" s="43">
        <f t="shared" ref="AF286:AF290" si="481">AE286*P286</f>
        <v>0</v>
      </c>
      <c r="AG286" s="30"/>
      <c r="AH286" s="43"/>
      <c r="AI286" s="30">
        <f t="shared" ref="AI286:AI290" si="482">AA286+AG286</f>
        <v>0</v>
      </c>
      <c r="AJ286" s="47">
        <f t="shared" ref="AJ286:AJ301" si="483">AI286/$F$8</f>
        <v>0</v>
      </c>
      <c r="AK286" s="30">
        <f t="shared" ref="AK286:AK290" si="484">F286-AI286</f>
        <v>12.22</v>
      </c>
      <c r="AL286" s="36">
        <f>AK286*H286</f>
        <v>3725.6336000000001</v>
      </c>
    </row>
    <row r="287" spans="1:38" ht="16.5" customHeight="1" x14ac:dyDescent="0.2">
      <c r="A287" s="92" t="s">
        <v>862</v>
      </c>
      <c r="B287" s="12" t="s">
        <v>534</v>
      </c>
      <c r="C287" s="11" t="s">
        <v>29</v>
      </c>
      <c r="D287" s="11" t="s">
        <v>535</v>
      </c>
      <c r="E287" s="13" t="s">
        <v>24</v>
      </c>
      <c r="F287" s="12">
        <v>3.5</v>
      </c>
      <c r="G287" s="14">
        <v>248.95</v>
      </c>
      <c r="H287" s="14">
        <v>304.88</v>
      </c>
      <c r="I287" s="14">
        <v>1067.08</v>
      </c>
      <c r="J287" s="28">
        <v>7.6165596002855098E-4</v>
      </c>
      <c r="K287" s="30"/>
      <c r="L287" s="43">
        <f t="shared" si="472"/>
        <v>0</v>
      </c>
      <c r="M287" s="30">
        <f t="shared" si="473"/>
        <v>0</v>
      </c>
      <c r="N287" s="25">
        <f>M287/F287</f>
        <v>0</v>
      </c>
      <c r="O287" s="30">
        <f t="shared" si="474"/>
        <v>3.5</v>
      </c>
      <c r="P287" s="36">
        <f>O287*H287</f>
        <v>1067.08</v>
      </c>
      <c r="Q287" s="30"/>
      <c r="R287" s="43">
        <f>Q287*H287</f>
        <v>0</v>
      </c>
      <c r="S287" s="30">
        <f t="shared" si="475"/>
        <v>0</v>
      </c>
      <c r="T287" s="47">
        <f t="shared" si="476"/>
        <v>0</v>
      </c>
      <c r="U287" s="30">
        <f t="shared" si="477"/>
        <v>3.5</v>
      </c>
      <c r="V287" s="36">
        <f>U287*H287</f>
        <v>1067.08</v>
      </c>
      <c r="W287" s="52"/>
      <c r="X287" s="43">
        <f>W287*H287</f>
        <v>0</v>
      </c>
      <c r="Y287" s="30"/>
      <c r="Z287" s="43"/>
      <c r="AA287" s="30">
        <f t="shared" si="478"/>
        <v>0</v>
      </c>
      <c r="AB287" s="47">
        <f t="shared" si="479"/>
        <v>0</v>
      </c>
      <c r="AC287" s="30">
        <f t="shared" si="480"/>
        <v>3.5</v>
      </c>
      <c r="AD287" s="36">
        <f>AC287*H287</f>
        <v>1067.08</v>
      </c>
      <c r="AE287" s="52"/>
      <c r="AF287" s="43">
        <f t="shared" si="481"/>
        <v>0</v>
      </c>
      <c r="AG287" s="30"/>
      <c r="AH287" s="43"/>
      <c r="AI287" s="30">
        <f t="shared" si="482"/>
        <v>0</v>
      </c>
      <c r="AJ287" s="47">
        <f t="shared" si="483"/>
        <v>0</v>
      </c>
      <c r="AK287" s="30">
        <f t="shared" si="484"/>
        <v>3.5</v>
      </c>
      <c r="AL287" s="36">
        <f>AK287*H287</f>
        <v>1067.08</v>
      </c>
    </row>
    <row r="288" spans="1:38" ht="19.5" customHeight="1" x14ac:dyDescent="0.2">
      <c r="A288" s="92" t="s">
        <v>863</v>
      </c>
      <c r="B288" s="12" t="s">
        <v>536</v>
      </c>
      <c r="C288" s="11" t="s">
        <v>29</v>
      </c>
      <c r="D288" s="11" t="s">
        <v>537</v>
      </c>
      <c r="E288" s="13" t="s">
        <v>116</v>
      </c>
      <c r="F288" s="12">
        <v>71.3</v>
      </c>
      <c r="G288" s="14">
        <v>64.959999999999994</v>
      </c>
      <c r="H288" s="14">
        <v>79.55</v>
      </c>
      <c r="I288" s="14">
        <v>5671.91</v>
      </c>
      <c r="J288" s="28">
        <v>4.0484725196288365E-3</v>
      </c>
      <c r="K288" s="30"/>
      <c r="L288" s="43">
        <f t="shared" si="472"/>
        <v>0</v>
      </c>
      <c r="M288" s="30">
        <f t="shared" si="473"/>
        <v>0</v>
      </c>
      <c r="N288" s="25">
        <f>M288/F288</f>
        <v>0</v>
      </c>
      <c r="O288" s="30">
        <f t="shared" si="474"/>
        <v>71.3</v>
      </c>
      <c r="P288" s="36">
        <f>O288*H288</f>
        <v>5671.915</v>
      </c>
      <c r="Q288" s="30"/>
      <c r="R288" s="43">
        <f>Q288*H288</f>
        <v>0</v>
      </c>
      <c r="S288" s="30">
        <f t="shared" si="475"/>
        <v>0</v>
      </c>
      <c r="T288" s="47">
        <f t="shared" si="476"/>
        <v>0</v>
      </c>
      <c r="U288" s="30">
        <f t="shared" si="477"/>
        <v>71.3</v>
      </c>
      <c r="V288" s="36">
        <f>U288*H288</f>
        <v>5671.915</v>
      </c>
      <c r="W288" s="52"/>
      <c r="X288" s="43">
        <f>W288*H288</f>
        <v>0</v>
      </c>
      <c r="Y288" s="30"/>
      <c r="Z288" s="43"/>
      <c r="AA288" s="30">
        <f t="shared" si="478"/>
        <v>0</v>
      </c>
      <c r="AB288" s="47">
        <f t="shared" si="479"/>
        <v>0</v>
      </c>
      <c r="AC288" s="30">
        <f t="shared" si="480"/>
        <v>71.3</v>
      </c>
      <c r="AD288" s="36">
        <f>AC288*H288</f>
        <v>5671.915</v>
      </c>
      <c r="AE288" s="52"/>
      <c r="AF288" s="43">
        <f t="shared" si="481"/>
        <v>0</v>
      </c>
      <c r="AG288" s="30"/>
      <c r="AH288" s="43"/>
      <c r="AI288" s="30">
        <f t="shared" si="482"/>
        <v>0</v>
      </c>
      <c r="AJ288" s="47">
        <f t="shared" si="483"/>
        <v>0</v>
      </c>
      <c r="AK288" s="30">
        <f t="shared" si="484"/>
        <v>71.3</v>
      </c>
      <c r="AL288" s="36">
        <f>AK288*H288</f>
        <v>5671.915</v>
      </c>
    </row>
    <row r="289" spans="1:39" ht="18" customHeight="1" x14ac:dyDescent="0.2">
      <c r="A289" s="92" t="s">
        <v>864</v>
      </c>
      <c r="B289" s="12" t="s">
        <v>538</v>
      </c>
      <c r="C289" s="11" t="s">
        <v>29</v>
      </c>
      <c r="D289" s="11" t="s">
        <v>539</v>
      </c>
      <c r="E289" s="13" t="s">
        <v>24</v>
      </c>
      <c r="F289" s="12">
        <v>6.55</v>
      </c>
      <c r="G289" s="14">
        <v>148.33000000000001</v>
      </c>
      <c r="H289" s="14">
        <v>181.65</v>
      </c>
      <c r="I289" s="14">
        <v>1189.8</v>
      </c>
      <c r="J289" s="28">
        <v>8.4925053533190583E-4</v>
      </c>
      <c r="K289" s="30"/>
      <c r="L289" s="43">
        <f t="shared" si="472"/>
        <v>0</v>
      </c>
      <c r="M289" s="30">
        <f t="shared" si="473"/>
        <v>0</v>
      </c>
      <c r="N289" s="25">
        <f>M289/F289</f>
        <v>0</v>
      </c>
      <c r="O289" s="30">
        <f t="shared" si="474"/>
        <v>6.55</v>
      </c>
      <c r="P289" s="36">
        <f>O289*H289</f>
        <v>1189.8075000000001</v>
      </c>
      <c r="Q289" s="30"/>
      <c r="R289" s="43">
        <f>Q289*H289</f>
        <v>0</v>
      </c>
      <c r="S289" s="30">
        <f t="shared" si="475"/>
        <v>0</v>
      </c>
      <c r="T289" s="47">
        <f t="shared" si="476"/>
        <v>0</v>
      </c>
      <c r="U289" s="30">
        <f t="shared" si="477"/>
        <v>6.55</v>
      </c>
      <c r="V289" s="36">
        <f>U289*H289</f>
        <v>1189.8075000000001</v>
      </c>
      <c r="W289" s="52"/>
      <c r="X289" s="43">
        <f>W289*H289</f>
        <v>0</v>
      </c>
      <c r="Y289" s="30"/>
      <c r="Z289" s="43"/>
      <c r="AA289" s="30">
        <f t="shared" si="478"/>
        <v>0</v>
      </c>
      <c r="AB289" s="47">
        <f t="shared" si="479"/>
        <v>0</v>
      </c>
      <c r="AC289" s="30">
        <f t="shared" si="480"/>
        <v>6.55</v>
      </c>
      <c r="AD289" s="36">
        <f>AC289*H289</f>
        <v>1189.8075000000001</v>
      </c>
      <c r="AE289" s="52"/>
      <c r="AF289" s="43">
        <f t="shared" si="481"/>
        <v>0</v>
      </c>
      <c r="AG289" s="30"/>
      <c r="AH289" s="43"/>
      <c r="AI289" s="30">
        <f t="shared" si="482"/>
        <v>0</v>
      </c>
      <c r="AJ289" s="47">
        <f t="shared" si="483"/>
        <v>0</v>
      </c>
      <c r="AK289" s="30">
        <f t="shared" si="484"/>
        <v>6.55</v>
      </c>
      <c r="AL289" s="36">
        <f>AK289*H289</f>
        <v>1189.8075000000001</v>
      </c>
    </row>
    <row r="290" spans="1:39" ht="25.5" customHeight="1" x14ac:dyDescent="0.2">
      <c r="A290" s="92" t="s">
        <v>865</v>
      </c>
      <c r="B290" s="12" t="s">
        <v>540</v>
      </c>
      <c r="C290" s="11" t="s">
        <v>29</v>
      </c>
      <c r="D290" s="11" t="s">
        <v>541</v>
      </c>
      <c r="E290" s="13" t="s">
        <v>24</v>
      </c>
      <c r="F290" s="12">
        <v>1.9</v>
      </c>
      <c r="G290" s="14">
        <v>110.38</v>
      </c>
      <c r="H290" s="14">
        <v>135.18</v>
      </c>
      <c r="I290" s="14">
        <v>256.83999999999997</v>
      </c>
      <c r="J290" s="28">
        <v>1.8332619557458958E-4</v>
      </c>
      <c r="K290" s="30"/>
      <c r="L290" s="43">
        <f t="shared" si="472"/>
        <v>0</v>
      </c>
      <c r="M290" s="30">
        <f t="shared" si="473"/>
        <v>0</v>
      </c>
      <c r="N290" s="25">
        <f>M290/F290</f>
        <v>0</v>
      </c>
      <c r="O290" s="30">
        <f t="shared" si="474"/>
        <v>1.9</v>
      </c>
      <c r="P290" s="36">
        <f>O290*H290</f>
        <v>256.84199999999998</v>
      </c>
      <c r="Q290" s="30"/>
      <c r="R290" s="43">
        <f>Q290*H290</f>
        <v>0</v>
      </c>
      <c r="S290" s="30">
        <f t="shared" si="475"/>
        <v>0</v>
      </c>
      <c r="T290" s="47">
        <f t="shared" si="476"/>
        <v>0</v>
      </c>
      <c r="U290" s="30">
        <f t="shared" si="477"/>
        <v>1.9</v>
      </c>
      <c r="V290" s="36">
        <f>U290*H290</f>
        <v>256.84199999999998</v>
      </c>
      <c r="W290" s="52"/>
      <c r="X290" s="43">
        <f>W290*H290</f>
        <v>0</v>
      </c>
      <c r="Y290" s="30"/>
      <c r="Z290" s="43"/>
      <c r="AA290" s="30">
        <f t="shared" si="478"/>
        <v>0</v>
      </c>
      <c r="AB290" s="47">
        <f t="shared" si="479"/>
        <v>0</v>
      </c>
      <c r="AC290" s="30">
        <f t="shared" si="480"/>
        <v>1.9</v>
      </c>
      <c r="AD290" s="36">
        <f>AC290*H290</f>
        <v>256.84199999999998</v>
      </c>
      <c r="AE290" s="52"/>
      <c r="AF290" s="43">
        <f t="shared" si="481"/>
        <v>0</v>
      </c>
      <c r="AG290" s="30"/>
      <c r="AH290" s="43"/>
      <c r="AI290" s="30">
        <f t="shared" si="482"/>
        <v>0</v>
      </c>
      <c r="AJ290" s="47">
        <f t="shared" si="483"/>
        <v>0</v>
      </c>
      <c r="AK290" s="30">
        <f t="shared" si="484"/>
        <v>1.9</v>
      </c>
      <c r="AL290" s="36">
        <f>AK290*H290</f>
        <v>256.84199999999998</v>
      </c>
    </row>
    <row r="291" spans="1:39" ht="14.25" customHeight="1" x14ac:dyDescent="0.2">
      <c r="A291" s="91" t="s">
        <v>542</v>
      </c>
      <c r="B291" s="8"/>
      <c r="C291" s="8"/>
      <c r="D291" s="8" t="s">
        <v>543</v>
      </c>
      <c r="E291" s="8"/>
      <c r="F291" s="9"/>
      <c r="G291" s="8"/>
      <c r="H291" s="8"/>
      <c r="I291" s="10">
        <v>44179.91</v>
      </c>
      <c r="J291" s="27">
        <v>3.1534553890078518E-2</v>
      </c>
      <c r="K291" s="32"/>
      <c r="L291" s="44"/>
      <c r="M291" s="22"/>
      <c r="N291" s="22"/>
      <c r="O291" s="32"/>
      <c r="P291" s="37">
        <f>SUM(P292:P298)</f>
        <v>44179.929699999993</v>
      </c>
      <c r="Q291" s="32"/>
      <c r="R291" s="44"/>
      <c r="S291" s="32"/>
      <c r="T291" s="48"/>
      <c r="U291" s="32"/>
      <c r="V291" s="37">
        <f>SUM(V292:V298)</f>
        <v>44179.929699999993</v>
      </c>
      <c r="W291" s="53"/>
      <c r="X291" s="44"/>
      <c r="Y291" s="32"/>
      <c r="Z291" s="44"/>
      <c r="AA291" s="32"/>
      <c r="AB291" s="48"/>
      <c r="AC291" s="32"/>
      <c r="AD291" s="37">
        <f>SUM(AD292:AD298)</f>
        <v>44179.929699999993</v>
      </c>
      <c r="AE291" s="53"/>
      <c r="AF291" s="44"/>
      <c r="AG291" s="32"/>
      <c r="AH291" s="44"/>
      <c r="AI291" s="32"/>
      <c r="AJ291" s="48"/>
      <c r="AK291" s="32"/>
      <c r="AL291" s="37">
        <f>SUM(AL292:AL298)</f>
        <v>44179.929699999993</v>
      </c>
    </row>
    <row r="292" spans="1:39" ht="14.25" customHeight="1" x14ac:dyDescent="0.2">
      <c r="A292" s="92" t="s">
        <v>866</v>
      </c>
      <c r="B292" s="12" t="s">
        <v>544</v>
      </c>
      <c r="C292" s="11" t="s">
        <v>29</v>
      </c>
      <c r="D292" s="11" t="s">
        <v>545</v>
      </c>
      <c r="E292" s="13" t="s">
        <v>31</v>
      </c>
      <c r="F292" s="12">
        <v>1</v>
      </c>
      <c r="G292" s="14">
        <v>2835.72</v>
      </c>
      <c r="H292" s="14">
        <v>3472.9</v>
      </c>
      <c r="I292" s="14">
        <v>3472.9</v>
      </c>
      <c r="J292" s="28">
        <v>2.4788722341184868E-3</v>
      </c>
      <c r="K292" s="30"/>
      <c r="L292" s="43">
        <f t="shared" ref="L292:L298" si="485">K292*H292</f>
        <v>0</v>
      </c>
      <c r="M292" s="30">
        <f t="shared" ref="M292:M298" si="486">K292</f>
        <v>0</v>
      </c>
      <c r="N292" s="25">
        <f t="shared" ref="N292:N298" si="487">M292/F292</f>
        <v>0</v>
      </c>
      <c r="O292" s="30">
        <f t="shared" ref="O292:O298" si="488">F292-M292</f>
        <v>1</v>
      </c>
      <c r="P292" s="36">
        <f t="shared" ref="P292:P298" si="489">O292*H292</f>
        <v>3472.9</v>
      </c>
      <c r="Q292" s="30"/>
      <c r="R292" s="43">
        <f t="shared" ref="R292:R298" si="490">Q292*H292</f>
        <v>0</v>
      </c>
      <c r="S292" s="30">
        <f t="shared" ref="S292:S298" si="491">M292+Q292</f>
        <v>0</v>
      </c>
      <c r="T292" s="47">
        <f t="shared" si="476"/>
        <v>0</v>
      </c>
      <c r="U292" s="30">
        <f t="shared" ref="U292:U298" si="492">F292-S292</f>
        <v>1</v>
      </c>
      <c r="V292" s="36">
        <f t="shared" ref="V292:V298" si="493">U292*H292</f>
        <v>3472.9</v>
      </c>
      <c r="W292" s="52"/>
      <c r="X292" s="43">
        <f t="shared" ref="X292:X298" si="494">W292*H292</f>
        <v>0</v>
      </c>
      <c r="Y292" s="30"/>
      <c r="Z292" s="43"/>
      <c r="AA292" s="30">
        <f t="shared" ref="AA292:AA298" si="495">S292+Y292</f>
        <v>0</v>
      </c>
      <c r="AB292" s="47">
        <f t="shared" si="479"/>
        <v>0</v>
      </c>
      <c r="AC292" s="30">
        <f t="shared" ref="AC292:AC298" si="496">F292-AA292</f>
        <v>1</v>
      </c>
      <c r="AD292" s="36">
        <f t="shared" ref="AD292:AD298" si="497">AC292*H292</f>
        <v>3472.9</v>
      </c>
      <c r="AE292" s="52"/>
      <c r="AF292" s="43">
        <f t="shared" ref="AF292:AF298" si="498">AE292*P292</f>
        <v>0</v>
      </c>
      <c r="AG292" s="30"/>
      <c r="AH292" s="43"/>
      <c r="AI292" s="30">
        <f t="shared" ref="AI292:AI298" si="499">AA292+AG292</f>
        <v>0</v>
      </c>
      <c r="AJ292" s="47">
        <f t="shared" si="483"/>
        <v>0</v>
      </c>
      <c r="AK292" s="30">
        <f t="shared" ref="AK292:AK298" si="500">F292-AI292</f>
        <v>1</v>
      </c>
      <c r="AL292" s="36">
        <f t="shared" ref="AL292:AL298" si="501">AK292*H292</f>
        <v>3472.9</v>
      </c>
    </row>
    <row r="293" spans="1:39" ht="14.25" customHeight="1" x14ac:dyDescent="0.2">
      <c r="A293" s="92" t="s">
        <v>867</v>
      </c>
      <c r="B293" s="12" t="s">
        <v>546</v>
      </c>
      <c r="C293" s="11" t="s">
        <v>29</v>
      </c>
      <c r="D293" s="11" t="s">
        <v>547</v>
      </c>
      <c r="E293" s="13" t="s">
        <v>116</v>
      </c>
      <c r="F293" s="12">
        <v>14</v>
      </c>
      <c r="G293" s="14">
        <v>300.27</v>
      </c>
      <c r="H293" s="14">
        <v>367.74</v>
      </c>
      <c r="I293" s="14">
        <v>5148.3599999999997</v>
      </c>
      <c r="J293" s="28">
        <v>3.6747751605995718E-3</v>
      </c>
      <c r="K293" s="30"/>
      <c r="L293" s="43">
        <f t="shared" si="485"/>
        <v>0</v>
      </c>
      <c r="M293" s="30">
        <f t="shared" si="486"/>
        <v>0</v>
      </c>
      <c r="N293" s="25">
        <f t="shared" si="487"/>
        <v>0</v>
      </c>
      <c r="O293" s="30">
        <f t="shared" si="488"/>
        <v>14</v>
      </c>
      <c r="P293" s="36">
        <f t="shared" si="489"/>
        <v>5148.3600000000006</v>
      </c>
      <c r="Q293" s="30"/>
      <c r="R293" s="43">
        <f t="shared" si="490"/>
        <v>0</v>
      </c>
      <c r="S293" s="30">
        <f t="shared" si="491"/>
        <v>0</v>
      </c>
      <c r="T293" s="47">
        <f t="shared" si="476"/>
        <v>0</v>
      </c>
      <c r="U293" s="30">
        <f t="shared" si="492"/>
        <v>14</v>
      </c>
      <c r="V293" s="36">
        <f t="shared" si="493"/>
        <v>5148.3600000000006</v>
      </c>
      <c r="W293" s="52"/>
      <c r="X293" s="43">
        <f t="shared" si="494"/>
        <v>0</v>
      </c>
      <c r="Y293" s="30"/>
      <c r="Z293" s="43"/>
      <c r="AA293" s="30">
        <f t="shared" si="495"/>
        <v>0</v>
      </c>
      <c r="AB293" s="47">
        <f t="shared" si="479"/>
        <v>0</v>
      </c>
      <c r="AC293" s="30">
        <f t="shared" si="496"/>
        <v>14</v>
      </c>
      <c r="AD293" s="36">
        <f t="shared" si="497"/>
        <v>5148.3600000000006</v>
      </c>
      <c r="AE293" s="52"/>
      <c r="AF293" s="43">
        <f t="shared" si="498"/>
        <v>0</v>
      </c>
      <c r="AG293" s="30"/>
      <c r="AH293" s="43"/>
      <c r="AI293" s="30">
        <f t="shared" si="499"/>
        <v>0</v>
      </c>
      <c r="AJ293" s="47">
        <f t="shared" si="483"/>
        <v>0</v>
      </c>
      <c r="AK293" s="30">
        <f t="shared" si="500"/>
        <v>14</v>
      </c>
      <c r="AL293" s="36">
        <f t="shared" si="501"/>
        <v>5148.3600000000006</v>
      </c>
    </row>
    <row r="294" spans="1:39" ht="14.25" customHeight="1" x14ac:dyDescent="0.2">
      <c r="A294" s="92" t="s">
        <v>868</v>
      </c>
      <c r="B294" s="12" t="s">
        <v>548</v>
      </c>
      <c r="C294" s="11" t="s">
        <v>26</v>
      </c>
      <c r="D294" s="11" t="s">
        <v>549</v>
      </c>
      <c r="E294" s="13" t="s">
        <v>24</v>
      </c>
      <c r="F294" s="12">
        <v>90.96</v>
      </c>
      <c r="G294" s="14">
        <v>11.41</v>
      </c>
      <c r="H294" s="14">
        <v>13.97</v>
      </c>
      <c r="I294" s="14">
        <v>1270.71</v>
      </c>
      <c r="J294" s="28">
        <v>9.0700214132762318E-4</v>
      </c>
      <c r="K294" s="30"/>
      <c r="L294" s="43">
        <f t="shared" si="485"/>
        <v>0</v>
      </c>
      <c r="M294" s="30">
        <f t="shared" si="486"/>
        <v>0</v>
      </c>
      <c r="N294" s="25">
        <f t="shared" si="487"/>
        <v>0</v>
      </c>
      <c r="O294" s="30">
        <f t="shared" si="488"/>
        <v>90.96</v>
      </c>
      <c r="P294" s="36">
        <f t="shared" si="489"/>
        <v>1270.7112</v>
      </c>
      <c r="Q294" s="30"/>
      <c r="R294" s="43">
        <f t="shared" si="490"/>
        <v>0</v>
      </c>
      <c r="S294" s="30">
        <f t="shared" si="491"/>
        <v>0</v>
      </c>
      <c r="T294" s="47">
        <f t="shared" si="476"/>
        <v>0</v>
      </c>
      <c r="U294" s="30">
        <f t="shared" si="492"/>
        <v>90.96</v>
      </c>
      <c r="V294" s="36">
        <f t="shared" si="493"/>
        <v>1270.7112</v>
      </c>
      <c r="W294" s="52"/>
      <c r="X294" s="43">
        <f t="shared" si="494"/>
        <v>0</v>
      </c>
      <c r="Y294" s="30"/>
      <c r="Z294" s="43"/>
      <c r="AA294" s="30">
        <f t="shared" si="495"/>
        <v>0</v>
      </c>
      <c r="AB294" s="47">
        <f t="shared" si="479"/>
        <v>0</v>
      </c>
      <c r="AC294" s="30">
        <f t="shared" si="496"/>
        <v>90.96</v>
      </c>
      <c r="AD294" s="36">
        <f t="shared" si="497"/>
        <v>1270.7112</v>
      </c>
      <c r="AE294" s="52"/>
      <c r="AF294" s="43">
        <f t="shared" si="498"/>
        <v>0</v>
      </c>
      <c r="AG294" s="30"/>
      <c r="AH294" s="43"/>
      <c r="AI294" s="30">
        <f t="shared" si="499"/>
        <v>0</v>
      </c>
      <c r="AJ294" s="47">
        <f t="shared" si="483"/>
        <v>0</v>
      </c>
      <c r="AK294" s="30">
        <f t="shared" si="500"/>
        <v>90.96</v>
      </c>
      <c r="AL294" s="36">
        <f t="shared" si="501"/>
        <v>1270.7112</v>
      </c>
    </row>
    <row r="295" spans="1:39" ht="14.25" customHeight="1" x14ac:dyDescent="0.2">
      <c r="A295" s="92" t="s">
        <v>869</v>
      </c>
      <c r="B295" s="12" t="s">
        <v>550</v>
      </c>
      <c r="C295" s="11" t="s">
        <v>29</v>
      </c>
      <c r="D295" s="11" t="s">
        <v>551</v>
      </c>
      <c r="E295" s="13" t="s">
        <v>116</v>
      </c>
      <c r="F295" s="12">
        <v>143.19999999999999</v>
      </c>
      <c r="G295" s="14">
        <v>102.61</v>
      </c>
      <c r="H295" s="14">
        <v>125.66</v>
      </c>
      <c r="I295" s="14">
        <v>17994.509999999998</v>
      </c>
      <c r="J295" s="28">
        <v>1.284404710920771E-2</v>
      </c>
      <c r="K295" s="30"/>
      <c r="L295" s="43">
        <f t="shared" si="485"/>
        <v>0</v>
      </c>
      <c r="M295" s="30">
        <f t="shared" si="486"/>
        <v>0</v>
      </c>
      <c r="N295" s="25">
        <f t="shared" si="487"/>
        <v>0</v>
      </c>
      <c r="O295" s="30">
        <f t="shared" si="488"/>
        <v>143.19999999999999</v>
      </c>
      <c r="P295" s="36">
        <f t="shared" si="489"/>
        <v>17994.511999999999</v>
      </c>
      <c r="Q295" s="30"/>
      <c r="R295" s="43">
        <f t="shared" si="490"/>
        <v>0</v>
      </c>
      <c r="S295" s="30">
        <f t="shared" si="491"/>
        <v>0</v>
      </c>
      <c r="T295" s="47">
        <f t="shared" si="476"/>
        <v>0</v>
      </c>
      <c r="U295" s="30">
        <f t="shared" si="492"/>
        <v>143.19999999999999</v>
      </c>
      <c r="V295" s="36">
        <f t="shared" si="493"/>
        <v>17994.511999999999</v>
      </c>
      <c r="W295" s="52"/>
      <c r="X295" s="43">
        <f t="shared" si="494"/>
        <v>0</v>
      </c>
      <c r="Y295" s="30"/>
      <c r="Z295" s="43"/>
      <c r="AA295" s="30">
        <f t="shared" si="495"/>
        <v>0</v>
      </c>
      <c r="AB295" s="47">
        <f t="shared" si="479"/>
        <v>0</v>
      </c>
      <c r="AC295" s="30">
        <f t="shared" si="496"/>
        <v>143.19999999999999</v>
      </c>
      <c r="AD295" s="36">
        <f t="shared" si="497"/>
        <v>17994.511999999999</v>
      </c>
      <c r="AE295" s="52"/>
      <c r="AF295" s="43">
        <f t="shared" si="498"/>
        <v>0</v>
      </c>
      <c r="AG295" s="30"/>
      <c r="AH295" s="43"/>
      <c r="AI295" s="30">
        <f t="shared" si="499"/>
        <v>0</v>
      </c>
      <c r="AJ295" s="47">
        <f t="shared" si="483"/>
        <v>0</v>
      </c>
      <c r="AK295" s="30">
        <f t="shared" si="500"/>
        <v>143.19999999999999</v>
      </c>
      <c r="AL295" s="36">
        <f t="shared" si="501"/>
        <v>17994.511999999999</v>
      </c>
    </row>
    <row r="296" spans="1:39" ht="39" customHeight="1" x14ac:dyDescent="0.2">
      <c r="A296" s="92" t="s">
        <v>870</v>
      </c>
      <c r="B296" s="12" t="s">
        <v>384</v>
      </c>
      <c r="C296" s="11" t="s">
        <v>26</v>
      </c>
      <c r="D296" s="11" t="s">
        <v>385</v>
      </c>
      <c r="E296" s="13" t="s">
        <v>24</v>
      </c>
      <c r="F296" s="12">
        <v>5.27</v>
      </c>
      <c r="G296" s="14">
        <v>667.29</v>
      </c>
      <c r="H296" s="14">
        <v>817.23</v>
      </c>
      <c r="I296" s="14">
        <v>4306.8</v>
      </c>
      <c r="J296" s="28">
        <v>3.0740899357601715E-3</v>
      </c>
      <c r="K296" s="30"/>
      <c r="L296" s="43">
        <f t="shared" si="485"/>
        <v>0</v>
      </c>
      <c r="M296" s="30">
        <f t="shared" si="486"/>
        <v>0</v>
      </c>
      <c r="N296" s="25">
        <f t="shared" si="487"/>
        <v>0</v>
      </c>
      <c r="O296" s="30">
        <f t="shared" si="488"/>
        <v>5.27</v>
      </c>
      <c r="P296" s="36">
        <f t="shared" si="489"/>
        <v>4306.8020999999999</v>
      </c>
      <c r="Q296" s="30"/>
      <c r="R296" s="43">
        <f t="shared" si="490"/>
        <v>0</v>
      </c>
      <c r="S296" s="30">
        <f t="shared" si="491"/>
        <v>0</v>
      </c>
      <c r="T296" s="47">
        <f t="shared" si="476"/>
        <v>0</v>
      </c>
      <c r="U296" s="30">
        <f t="shared" si="492"/>
        <v>5.27</v>
      </c>
      <c r="V296" s="36">
        <f t="shared" si="493"/>
        <v>4306.8020999999999</v>
      </c>
      <c r="W296" s="52"/>
      <c r="X296" s="43">
        <f t="shared" si="494"/>
        <v>0</v>
      </c>
      <c r="Y296" s="30"/>
      <c r="Z296" s="43"/>
      <c r="AA296" s="30">
        <f t="shared" si="495"/>
        <v>0</v>
      </c>
      <c r="AB296" s="47">
        <f t="shared" si="479"/>
        <v>0</v>
      </c>
      <c r="AC296" s="30">
        <f t="shared" si="496"/>
        <v>5.27</v>
      </c>
      <c r="AD296" s="36">
        <f t="shared" si="497"/>
        <v>4306.8020999999999</v>
      </c>
      <c r="AE296" s="52"/>
      <c r="AF296" s="43">
        <f t="shared" si="498"/>
        <v>0</v>
      </c>
      <c r="AG296" s="30"/>
      <c r="AH296" s="43"/>
      <c r="AI296" s="30">
        <f t="shared" si="499"/>
        <v>0</v>
      </c>
      <c r="AJ296" s="47">
        <f t="shared" si="483"/>
        <v>0</v>
      </c>
      <c r="AK296" s="30">
        <f t="shared" si="500"/>
        <v>5.27</v>
      </c>
      <c r="AL296" s="36">
        <f t="shared" si="501"/>
        <v>4306.8020999999999</v>
      </c>
    </row>
    <row r="297" spans="1:39" ht="25.5" customHeight="1" x14ac:dyDescent="0.2">
      <c r="A297" s="92" t="s">
        <v>871</v>
      </c>
      <c r="B297" s="12" t="s">
        <v>552</v>
      </c>
      <c r="C297" s="11" t="s">
        <v>22</v>
      </c>
      <c r="D297" s="11" t="s">
        <v>553</v>
      </c>
      <c r="E297" s="13" t="s">
        <v>24</v>
      </c>
      <c r="F297" s="12">
        <v>4.9000000000000004</v>
      </c>
      <c r="G297" s="14">
        <v>549.16</v>
      </c>
      <c r="H297" s="14">
        <v>672.55</v>
      </c>
      <c r="I297" s="14">
        <v>3295.49</v>
      </c>
      <c r="J297" s="28">
        <v>2.3522412562455388E-3</v>
      </c>
      <c r="K297" s="30"/>
      <c r="L297" s="43">
        <f t="shared" si="485"/>
        <v>0</v>
      </c>
      <c r="M297" s="30">
        <f t="shared" si="486"/>
        <v>0</v>
      </c>
      <c r="N297" s="25">
        <f t="shared" si="487"/>
        <v>0</v>
      </c>
      <c r="O297" s="30">
        <f t="shared" si="488"/>
        <v>4.9000000000000004</v>
      </c>
      <c r="P297" s="36">
        <f t="shared" si="489"/>
        <v>3295.4949999999999</v>
      </c>
      <c r="Q297" s="30"/>
      <c r="R297" s="43">
        <f t="shared" si="490"/>
        <v>0</v>
      </c>
      <c r="S297" s="30">
        <f t="shared" si="491"/>
        <v>0</v>
      </c>
      <c r="T297" s="47">
        <f t="shared" si="476"/>
        <v>0</v>
      </c>
      <c r="U297" s="30">
        <f t="shared" si="492"/>
        <v>4.9000000000000004</v>
      </c>
      <c r="V297" s="36">
        <f t="shared" si="493"/>
        <v>3295.4949999999999</v>
      </c>
      <c r="W297" s="52"/>
      <c r="X297" s="43">
        <f t="shared" si="494"/>
        <v>0</v>
      </c>
      <c r="Y297" s="30"/>
      <c r="Z297" s="43"/>
      <c r="AA297" s="30">
        <f t="shared" si="495"/>
        <v>0</v>
      </c>
      <c r="AB297" s="47">
        <f t="shared" si="479"/>
        <v>0</v>
      </c>
      <c r="AC297" s="30">
        <f t="shared" si="496"/>
        <v>4.9000000000000004</v>
      </c>
      <c r="AD297" s="36">
        <f t="shared" si="497"/>
        <v>3295.4949999999999</v>
      </c>
      <c r="AE297" s="52"/>
      <c r="AF297" s="43">
        <f t="shared" si="498"/>
        <v>0</v>
      </c>
      <c r="AG297" s="30"/>
      <c r="AH297" s="43"/>
      <c r="AI297" s="30">
        <f t="shared" si="499"/>
        <v>0</v>
      </c>
      <c r="AJ297" s="47">
        <f t="shared" si="483"/>
        <v>0</v>
      </c>
      <c r="AK297" s="30">
        <f t="shared" si="500"/>
        <v>4.9000000000000004</v>
      </c>
      <c r="AL297" s="36">
        <f t="shared" si="501"/>
        <v>3295.4949999999999</v>
      </c>
    </row>
    <row r="298" spans="1:39" ht="14.25" customHeight="1" x14ac:dyDescent="0.2">
      <c r="A298" s="92" t="s">
        <v>872</v>
      </c>
      <c r="B298" s="12" t="s">
        <v>554</v>
      </c>
      <c r="C298" s="11" t="s">
        <v>22</v>
      </c>
      <c r="D298" s="11" t="s">
        <v>555</v>
      </c>
      <c r="E298" s="13" t="s">
        <v>24</v>
      </c>
      <c r="F298" s="12">
        <v>5.43</v>
      </c>
      <c r="G298" s="14">
        <v>1306.92</v>
      </c>
      <c r="H298" s="14">
        <v>1600.58</v>
      </c>
      <c r="I298" s="14">
        <v>8691.14</v>
      </c>
      <c r="J298" s="28">
        <v>6.2035260528194146E-3</v>
      </c>
      <c r="K298" s="30"/>
      <c r="L298" s="43">
        <f t="shared" si="485"/>
        <v>0</v>
      </c>
      <c r="M298" s="30">
        <f t="shared" si="486"/>
        <v>0</v>
      </c>
      <c r="N298" s="25">
        <f t="shared" si="487"/>
        <v>0</v>
      </c>
      <c r="O298" s="30">
        <f t="shared" si="488"/>
        <v>5.43</v>
      </c>
      <c r="P298" s="36">
        <f t="shared" si="489"/>
        <v>8691.1493999999984</v>
      </c>
      <c r="Q298" s="30"/>
      <c r="R298" s="43">
        <f t="shared" si="490"/>
        <v>0</v>
      </c>
      <c r="S298" s="30">
        <f t="shared" si="491"/>
        <v>0</v>
      </c>
      <c r="T298" s="47">
        <f t="shared" si="476"/>
        <v>0</v>
      </c>
      <c r="U298" s="30">
        <f t="shared" si="492"/>
        <v>5.43</v>
      </c>
      <c r="V298" s="36">
        <f t="shared" si="493"/>
        <v>8691.1493999999984</v>
      </c>
      <c r="W298" s="52"/>
      <c r="X298" s="43">
        <f t="shared" si="494"/>
        <v>0</v>
      </c>
      <c r="Y298" s="30"/>
      <c r="Z298" s="43"/>
      <c r="AA298" s="30">
        <f t="shared" si="495"/>
        <v>0</v>
      </c>
      <c r="AB298" s="47">
        <f t="shared" si="479"/>
        <v>0</v>
      </c>
      <c r="AC298" s="30">
        <f t="shared" si="496"/>
        <v>5.43</v>
      </c>
      <c r="AD298" s="36">
        <f t="shared" si="497"/>
        <v>8691.1493999999984</v>
      </c>
      <c r="AE298" s="52"/>
      <c r="AF298" s="43">
        <f t="shared" si="498"/>
        <v>0</v>
      </c>
      <c r="AG298" s="30"/>
      <c r="AH298" s="43"/>
      <c r="AI298" s="30">
        <f t="shared" si="499"/>
        <v>0</v>
      </c>
      <c r="AJ298" s="47">
        <f t="shared" si="483"/>
        <v>0</v>
      </c>
      <c r="AK298" s="30">
        <f t="shared" si="500"/>
        <v>5.43</v>
      </c>
      <c r="AL298" s="36">
        <f t="shared" si="501"/>
        <v>8691.1493999999984</v>
      </c>
    </row>
    <row r="299" spans="1:39" ht="14.25" customHeight="1" x14ac:dyDescent="0.2">
      <c r="A299" s="91" t="s">
        <v>556</v>
      </c>
      <c r="B299" s="8"/>
      <c r="C299" s="8"/>
      <c r="D299" s="8" t="s">
        <v>557</v>
      </c>
      <c r="E299" s="8"/>
      <c r="F299" s="9"/>
      <c r="G299" s="8"/>
      <c r="H299" s="8"/>
      <c r="I299" s="10">
        <v>3754.85</v>
      </c>
      <c r="J299" s="27">
        <v>2.6801213418986437E-3</v>
      </c>
      <c r="K299" s="32"/>
      <c r="L299" s="44"/>
      <c r="M299" s="22"/>
      <c r="N299" s="22"/>
      <c r="O299" s="32"/>
      <c r="P299" s="37">
        <f>SUM(P300:P301)</f>
        <v>3754.8516</v>
      </c>
      <c r="Q299" s="32"/>
      <c r="R299" s="44"/>
      <c r="S299" s="32"/>
      <c r="T299" s="48"/>
      <c r="U299" s="32"/>
      <c r="V299" s="37">
        <f>SUM(V300:V301)</f>
        <v>3754.8516</v>
      </c>
      <c r="W299" s="53"/>
      <c r="X299" s="44"/>
      <c r="Y299" s="32"/>
      <c r="Z299" s="44"/>
      <c r="AA299" s="32"/>
      <c r="AB299" s="48"/>
      <c r="AC299" s="32"/>
      <c r="AD299" s="37">
        <f>SUM(AD300:AD301)</f>
        <v>3754.8516</v>
      </c>
      <c r="AE299" s="53"/>
      <c r="AF299" s="44"/>
      <c r="AG299" s="32"/>
      <c r="AH299" s="44"/>
      <c r="AI299" s="32"/>
      <c r="AJ299" s="48"/>
      <c r="AK299" s="32"/>
      <c r="AL299" s="37">
        <f>SUM(AL300:AL301)</f>
        <v>3754.8516</v>
      </c>
    </row>
    <row r="300" spans="1:39" ht="25.5" customHeight="1" x14ac:dyDescent="0.2">
      <c r="A300" s="92" t="s">
        <v>873</v>
      </c>
      <c r="B300" s="12" t="s">
        <v>558</v>
      </c>
      <c r="C300" s="11" t="s">
        <v>26</v>
      </c>
      <c r="D300" s="11" t="s">
        <v>559</v>
      </c>
      <c r="E300" s="13" t="s">
        <v>24</v>
      </c>
      <c r="F300" s="12">
        <v>1129.6400000000001</v>
      </c>
      <c r="G300" s="14">
        <v>1.38</v>
      </c>
      <c r="H300" s="14">
        <v>1.69</v>
      </c>
      <c r="I300" s="14">
        <v>1909.09</v>
      </c>
      <c r="J300" s="28">
        <v>1.3626623840114205E-3</v>
      </c>
      <c r="K300" s="30"/>
      <c r="L300" s="43">
        <f t="shared" ref="L300:L301" si="502">K300*H300</f>
        <v>0</v>
      </c>
      <c r="M300" s="30">
        <f t="shared" ref="M300:M301" si="503">K300</f>
        <v>0</v>
      </c>
      <c r="N300" s="25">
        <f>M300/F300</f>
        <v>0</v>
      </c>
      <c r="O300" s="30">
        <f t="shared" ref="O300" si="504">F300-M300</f>
        <v>1129.6400000000001</v>
      </c>
      <c r="P300" s="36">
        <f>O300*H300</f>
        <v>1909.0916000000002</v>
      </c>
      <c r="Q300" s="30"/>
      <c r="R300" s="43">
        <f>Q300*H300</f>
        <v>0</v>
      </c>
      <c r="S300" s="30">
        <f t="shared" ref="S300:S301" si="505">M300+Q300</f>
        <v>0</v>
      </c>
      <c r="T300" s="47">
        <f t="shared" si="476"/>
        <v>0</v>
      </c>
      <c r="U300" s="30">
        <f t="shared" ref="U300:U301" si="506">F300-S300</f>
        <v>1129.6400000000001</v>
      </c>
      <c r="V300" s="36">
        <f>U300*H300</f>
        <v>1909.0916000000002</v>
      </c>
      <c r="W300" s="52"/>
      <c r="X300" s="43">
        <f>W300*H300</f>
        <v>0</v>
      </c>
      <c r="Y300" s="30"/>
      <c r="Z300" s="43"/>
      <c r="AA300" s="30">
        <f t="shared" ref="AA300:AA301" si="507">S300+Y300</f>
        <v>0</v>
      </c>
      <c r="AB300" s="47">
        <f t="shared" si="479"/>
        <v>0</v>
      </c>
      <c r="AC300" s="30">
        <f t="shared" ref="AC300:AC301" si="508">F300-AA300</f>
        <v>1129.6400000000001</v>
      </c>
      <c r="AD300" s="36">
        <f>AC300*H300</f>
        <v>1909.0916000000002</v>
      </c>
      <c r="AE300" s="52"/>
      <c r="AF300" s="43">
        <f t="shared" ref="AF300:AF302" si="509">AE300*P300</f>
        <v>0</v>
      </c>
      <c r="AG300" s="30"/>
      <c r="AH300" s="43"/>
      <c r="AI300" s="30">
        <f t="shared" ref="AI300:AI301" si="510">AA300+AG300</f>
        <v>0</v>
      </c>
      <c r="AJ300" s="47">
        <f t="shared" si="483"/>
        <v>0</v>
      </c>
      <c r="AK300" s="30">
        <f t="shared" ref="AK300:AK301" si="511">F300-AI300</f>
        <v>1129.6400000000001</v>
      </c>
      <c r="AL300" s="36">
        <f>AK300*H300</f>
        <v>1909.0916000000002</v>
      </c>
    </row>
    <row r="301" spans="1:39" ht="14.25" customHeight="1" x14ac:dyDescent="0.2">
      <c r="A301" s="92" t="s">
        <v>874</v>
      </c>
      <c r="B301" s="12" t="s">
        <v>560</v>
      </c>
      <c r="C301" s="11" t="s">
        <v>22</v>
      </c>
      <c r="D301" s="11" t="s">
        <v>561</v>
      </c>
      <c r="E301" s="13" t="s">
        <v>365</v>
      </c>
      <c r="F301" s="12">
        <v>1</v>
      </c>
      <c r="G301" s="14">
        <v>1507.12</v>
      </c>
      <c r="H301" s="14">
        <v>1845.76</v>
      </c>
      <c r="I301" s="14">
        <v>1845.76</v>
      </c>
      <c r="J301" s="28">
        <v>1.3174589578872234E-3</v>
      </c>
      <c r="K301" s="55"/>
      <c r="L301" s="56">
        <f t="shared" si="502"/>
        <v>0</v>
      </c>
      <c r="M301" s="30">
        <f t="shared" si="503"/>
        <v>0</v>
      </c>
      <c r="N301" s="25">
        <f>M301/F301</f>
        <v>0</v>
      </c>
      <c r="O301" s="55">
        <f>F301-M301</f>
        <v>1</v>
      </c>
      <c r="P301" s="101">
        <f>O301*H301</f>
        <v>1845.76</v>
      </c>
      <c r="Q301" s="30"/>
      <c r="R301" s="43">
        <f>Q301*H301</f>
        <v>0</v>
      </c>
      <c r="S301" s="30">
        <f t="shared" si="505"/>
        <v>0</v>
      </c>
      <c r="T301" s="47">
        <f t="shared" si="476"/>
        <v>0</v>
      </c>
      <c r="U301" s="30">
        <f t="shared" si="506"/>
        <v>1</v>
      </c>
      <c r="V301" s="36">
        <f>U301*H301</f>
        <v>1845.76</v>
      </c>
      <c r="W301" s="52"/>
      <c r="X301" s="43">
        <f>W301*H301</f>
        <v>0</v>
      </c>
      <c r="Y301" s="30"/>
      <c r="Z301" s="43"/>
      <c r="AA301" s="30">
        <f t="shared" si="507"/>
        <v>0</v>
      </c>
      <c r="AB301" s="47">
        <f t="shared" si="479"/>
        <v>0</v>
      </c>
      <c r="AC301" s="30">
        <f t="shared" si="508"/>
        <v>1</v>
      </c>
      <c r="AD301" s="36">
        <f>AC301*H301</f>
        <v>1845.76</v>
      </c>
      <c r="AE301" s="52"/>
      <c r="AF301" s="43">
        <f t="shared" si="509"/>
        <v>0</v>
      </c>
      <c r="AG301" s="30"/>
      <c r="AH301" s="43"/>
      <c r="AI301" s="30">
        <f t="shared" si="510"/>
        <v>0</v>
      </c>
      <c r="AJ301" s="47">
        <f t="shared" si="483"/>
        <v>0</v>
      </c>
      <c r="AK301" s="30">
        <f t="shared" si="511"/>
        <v>1</v>
      </c>
      <c r="AL301" s="36">
        <f>AK301*H301</f>
        <v>1845.76</v>
      </c>
      <c r="AM301" s="29"/>
    </row>
    <row r="302" spans="1:39" ht="24" customHeight="1" x14ac:dyDescent="0.2">
      <c r="A302" s="93"/>
      <c r="B302" s="15"/>
      <c r="C302" s="15"/>
      <c r="D302" s="15"/>
      <c r="E302" s="15"/>
      <c r="F302" s="3" t="s">
        <v>562</v>
      </c>
      <c r="G302" s="3"/>
      <c r="H302" s="59"/>
      <c r="I302" s="59">
        <v>1144136.95</v>
      </c>
      <c r="J302" s="59"/>
      <c r="K302" s="57" t="s">
        <v>577</v>
      </c>
      <c r="L302" s="61">
        <f>SUM(L6:L301)/2</f>
        <v>53166.7</v>
      </c>
      <c r="M302" s="60"/>
      <c r="N302" s="20"/>
      <c r="O302" s="57" t="s">
        <v>876</v>
      </c>
      <c r="P302" s="102">
        <f>SUM(P6:P301)/2</f>
        <v>1347833.8101999995</v>
      </c>
      <c r="Q302" s="57" t="s">
        <v>577</v>
      </c>
      <c r="R302" s="61">
        <f>SUM(R6:R301)</f>
        <v>78962.147184000016</v>
      </c>
      <c r="S302" s="20"/>
      <c r="T302" s="49"/>
      <c r="U302" s="57" t="s">
        <v>876</v>
      </c>
      <c r="V302" s="54">
        <f>SUM(V6:V301)/2</f>
        <v>1268871.6630160001</v>
      </c>
      <c r="W302" s="20"/>
      <c r="X302" s="38"/>
      <c r="Y302" s="20"/>
      <c r="Z302" s="38"/>
      <c r="AA302" s="20"/>
      <c r="AB302" s="49"/>
      <c r="AC302" s="20"/>
      <c r="AD302" s="54">
        <f>SUM(AD6:AD301)/2</f>
        <v>1268871.6630160001</v>
      </c>
      <c r="AE302" s="20"/>
      <c r="AF302" s="38">
        <f t="shared" si="509"/>
        <v>0</v>
      </c>
      <c r="AG302" s="20"/>
      <c r="AH302" s="38"/>
      <c r="AI302" s="20"/>
      <c r="AJ302" s="49"/>
      <c r="AK302" s="20"/>
      <c r="AL302" s="54">
        <f>SUM(AL6:AL301)/2</f>
        <v>1268871.6630160001</v>
      </c>
    </row>
    <row r="303" spans="1:39" ht="14.25" customHeight="1" x14ac:dyDescent="0.2">
      <c r="A303" s="271"/>
      <c r="B303" s="269"/>
      <c r="C303" s="264"/>
      <c r="D303" s="16"/>
      <c r="E303" s="17"/>
      <c r="F303" s="3" t="s">
        <v>563</v>
      </c>
      <c r="G303" s="3"/>
      <c r="H303" s="58"/>
      <c r="I303" s="58">
        <v>256863.05</v>
      </c>
      <c r="J303" s="58"/>
      <c r="K303" s="4"/>
      <c r="L303" s="34"/>
      <c r="M303" s="4"/>
      <c r="N303" s="4"/>
      <c r="O303" s="4"/>
      <c r="P303" s="34"/>
      <c r="Q303" s="4"/>
      <c r="R303" s="34"/>
      <c r="S303" s="4"/>
      <c r="T303" s="45"/>
      <c r="U303" s="4"/>
      <c r="V303" s="34"/>
      <c r="W303" s="4"/>
      <c r="X303" s="34"/>
      <c r="Y303" s="4"/>
      <c r="Z303" s="34"/>
      <c r="AA303" s="4"/>
      <c r="AB303" s="45"/>
      <c r="AC303" s="4"/>
      <c r="AD303" s="34"/>
      <c r="AE303" s="4"/>
      <c r="AF303" s="34"/>
      <c r="AG303" s="4"/>
      <c r="AH303" s="34"/>
      <c r="AI303" s="4"/>
      <c r="AJ303" s="45"/>
      <c r="AK303" s="4"/>
      <c r="AL303" s="34"/>
    </row>
    <row r="304" spans="1:39" ht="14.25" customHeight="1" x14ac:dyDescent="0.2">
      <c r="A304" s="271"/>
      <c r="B304" s="269"/>
      <c r="C304" s="264"/>
      <c r="D304" s="16"/>
      <c r="E304" s="17"/>
      <c r="F304" s="265" t="s">
        <v>564</v>
      </c>
      <c r="G304" s="264"/>
      <c r="H304" s="58"/>
      <c r="I304" s="58">
        <v>1401000</v>
      </c>
      <c r="J304" s="19"/>
      <c r="K304" s="4"/>
      <c r="L304" s="34"/>
      <c r="M304" s="4"/>
      <c r="N304" s="4"/>
      <c r="O304" s="4"/>
      <c r="P304" s="34"/>
      <c r="Q304" s="4"/>
      <c r="R304" s="34"/>
      <c r="S304" s="4"/>
      <c r="T304" s="45"/>
      <c r="U304" s="4"/>
      <c r="V304" s="34"/>
      <c r="W304" s="4"/>
      <c r="X304" s="34"/>
      <c r="Y304" s="4"/>
      <c r="Z304" s="34"/>
      <c r="AA304" s="4"/>
      <c r="AB304" s="45"/>
      <c r="AC304" s="4"/>
      <c r="AD304" s="34"/>
      <c r="AE304" s="4"/>
      <c r="AF304" s="34"/>
      <c r="AG304" s="4"/>
      <c r="AH304" s="34"/>
      <c r="AI304" s="4"/>
      <c r="AJ304" s="45"/>
      <c r="AK304" s="4"/>
      <c r="AL304" s="34"/>
    </row>
    <row r="305" spans="1:38" ht="14.25" customHeight="1" x14ac:dyDescent="0.2">
      <c r="A305" s="271"/>
      <c r="B305" s="269"/>
      <c r="C305" s="264"/>
      <c r="D305" s="16"/>
      <c r="E305" s="17"/>
      <c r="F305" s="265"/>
      <c r="G305" s="264"/>
      <c r="H305" s="270"/>
      <c r="I305" s="269"/>
      <c r="J305" s="264"/>
      <c r="K305" s="4"/>
      <c r="L305" s="34"/>
      <c r="M305" s="4"/>
      <c r="N305" s="4"/>
      <c r="O305" s="4"/>
      <c r="P305" s="34"/>
      <c r="Q305" s="4"/>
      <c r="R305" s="34"/>
      <c r="S305" s="4"/>
      <c r="T305" s="45"/>
      <c r="U305" s="4"/>
      <c r="V305" s="34"/>
      <c r="W305" s="4"/>
      <c r="X305" s="34"/>
      <c r="Y305" s="4"/>
      <c r="Z305" s="34"/>
      <c r="AA305" s="4"/>
      <c r="AB305" s="45"/>
      <c r="AC305" s="4"/>
      <c r="AD305" s="34"/>
      <c r="AE305" s="4"/>
      <c r="AF305" s="34"/>
      <c r="AG305" s="4"/>
      <c r="AH305" s="34"/>
      <c r="AI305" s="4"/>
      <c r="AJ305" s="45"/>
      <c r="AK305" s="4"/>
      <c r="AL305" s="34"/>
    </row>
    <row r="306" spans="1:38" ht="60" customHeight="1" x14ac:dyDescent="0.2">
      <c r="A306" s="94"/>
      <c r="B306" s="18"/>
      <c r="C306" s="18"/>
      <c r="D306" s="18"/>
      <c r="E306" s="18"/>
      <c r="F306" s="18"/>
      <c r="G306" s="18"/>
      <c r="H306" s="18"/>
      <c r="I306" s="18"/>
      <c r="J306" s="18"/>
      <c r="K306" s="21"/>
      <c r="L306" s="39"/>
      <c r="M306" s="21"/>
      <c r="N306" s="21"/>
      <c r="O306" s="21"/>
      <c r="P306" s="39"/>
      <c r="Q306" s="21"/>
      <c r="R306" s="39"/>
      <c r="S306" s="21"/>
      <c r="T306" s="50"/>
      <c r="U306" s="21"/>
      <c r="V306" s="39"/>
      <c r="W306" s="21"/>
      <c r="X306" s="39"/>
      <c r="Y306" s="21"/>
      <c r="Z306" s="39"/>
      <c r="AA306" s="21"/>
      <c r="AB306" s="50"/>
      <c r="AC306" s="21"/>
      <c r="AD306" s="39"/>
      <c r="AE306" s="21"/>
      <c r="AF306" s="39"/>
      <c r="AG306" s="21"/>
      <c r="AH306" s="39"/>
      <c r="AI306" s="21"/>
      <c r="AJ306" s="50"/>
      <c r="AK306" s="21"/>
      <c r="AL306" s="39"/>
    </row>
    <row r="307" spans="1:38" ht="69.75" customHeight="1" x14ac:dyDescent="0.2">
      <c r="A307" s="272"/>
      <c r="B307" s="269"/>
      <c r="C307" s="269"/>
      <c r="D307" s="269"/>
      <c r="E307" s="269"/>
      <c r="F307" s="269"/>
      <c r="G307" s="269"/>
      <c r="H307" s="269"/>
      <c r="I307" s="269"/>
      <c r="J307" s="264"/>
      <c r="K307" s="4"/>
      <c r="L307" s="34"/>
      <c r="M307" s="4"/>
      <c r="N307" s="4"/>
      <c r="O307" s="4"/>
      <c r="P307" s="34"/>
      <c r="Q307" s="4"/>
      <c r="R307" s="34"/>
      <c r="S307" s="4"/>
      <c r="T307" s="45"/>
      <c r="U307" s="4"/>
      <c r="V307" s="34"/>
      <c r="W307" s="4"/>
      <c r="X307" s="34"/>
      <c r="Y307" s="4"/>
      <c r="Z307" s="34"/>
      <c r="AA307" s="4"/>
      <c r="AB307" s="45"/>
      <c r="AC307" s="4"/>
      <c r="AD307" s="34"/>
      <c r="AE307" s="4"/>
      <c r="AF307" s="34"/>
      <c r="AG307" s="4"/>
      <c r="AH307" s="34"/>
      <c r="AI307" s="4"/>
      <c r="AJ307" s="45"/>
      <c r="AK307" s="4"/>
      <c r="AL307" s="34"/>
    </row>
    <row r="308" spans="1:38" ht="14.25" customHeight="1" x14ac:dyDescent="0.2"/>
    <row r="309" spans="1:38" ht="14.25" customHeight="1" x14ac:dyDescent="0.2"/>
    <row r="310" spans="1:38" ht="14.25" customHeight="1" x14ac:dyDescent="0.2"/>
    <row r="311" spans="1:38" ht="14.25" customHeight="1" x14ac:dyDescent="0.2"/>
    <row r="312" spans="1:38" ht="14.25" customHeight="1" x14ac:dyDescent="0.2"/>
    <row r="313" spans="1:38" ht="14.25" customHeight="1" x14ac:dyDescent="0.2"/>
    <row r="314" spans="1:38" ht="14.25" customHeight="1" x14ac:dyDescent="0.2"/>
    <row r="315" spans="1:38" ht="14.25" customHeight="1" x14ac:dyDescent="0.2"/>
    <row r="316" spans="1:38" ht="14.25" customHeight="1" x14ac:dyDescent="0.2"/>
    <row r="317" spans="1:38" ht="14.25" customHeight="1" x14ac:dyDescent="0.2"/>
    <row r="318" spans="1:38" ht="14.25" customHeight="1" x14ac:dyDescent="0.2"/>
    <row r="319" spans="1:38" ht="14.25" customHeight="1" x14ac:dyDescent="0.2"/>
    <row r="320" spans="1:38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32">
    <mergeCell ref="AE3:AL3"/>
    <mergeCell ref="AE4:AF4"/>
    <mergeCell ref="AG4:AH4"/>
    <mergeCell ref="AI4:AJ4"/>
    <mergeCell ref="AK4:AL4"/>
    <mergeCell ref="K3:P3"/>
    <mergeCell ref="Q3:V3"/>
    <mergeCell ref="W3:AD3"/>
    <mergeCell ref="W4:X4"/>
    <mergeCell ref="Y4:Z4"/>
    <mergeCell ref="AA4:AB4"/>
    <mergeCell ref="AC4:AD4"/>
    <mergeCell ref="A307:J307"/>
    <mergeCell ref="S4:T4"/>
    <mergeCell ref="U4:V4"/>
    <mergeCell ref="Q4:R4"/>
    <mergeCell ref="K4:L4"/>
    <mergeCell ref="M4:N4"/>
    <mergeCell ref="O4:P4"/>
    <mergeCell ref="A3:J3"/>
    <mergeCell ref="F305:G305"/>
    <mergeCell ref="H305:J305"/>
    <mergeCell ref="A303:C303"/>
    <mergeCell ref="A304:C304"/>
    <mergeCell ref="F304:G304"/>
    <mergeCell ref="A305:C305"/>
    <mergeCell ref="E1:F1"/>
    <mergeCell ref="G1:H1"/>
    <mergeCell ref="I1:J1"/>
    <mergeCell ref="E2:F2"/>
    <mergeCell ref="G2:H2"/>
    <mergeCell ref="I2:J2"/>
  </mergeCells>
  <phoneticPr fontId="29" type="noConversion"/>
  <conditionalFormatting sqref="O7:O8">
    <cfRule type="cellIs" dxfId="136" priority="138" operator="equal">
      <formula>0</formula>
    </cfRule>
  </conditionalFormatting>
  <conditionalFormatting sqref="O13:O14">
    <cfRule type="cellIs" dxfId="135" priority="137" operator="equal">
      <formula>0</formula>
    </cfRule>
  </conditionalFormatting>
  <conditionalFormatting sqref="O16">
    <cfRule type="cellIs" dxfId="134" priority="136" operator="equal">
      <formula>0</formula>
    </cfRule>
  </conditionalFormatting>
  <conditionalFormatting sqref="O18:O21">
    <cfRule type="cellIs" dxfId="133" priority="135" operator="equal">
      <formula>0</formula>
    </cfRule>
  </conditionalFormatting>
  <conditionalFormatting sqref="O24:O31">
    <cfRule type="cellIs" dxfId="132" priority="133" operator="equal">
      <formula>0</formula>
    </cfRule>
  </conditionalFormatting>
  <conditionalFormatting sqref="O33:O38">
    <cfRule type="cellIs" dxfId="131" priority="132" operator="equal">
      <formula>0</formula>
    </cfRule>
  </conditionalFormatting>
  <conditionalFormatting sqref="O40:O43">
    <cfRule type="cellIs" dxfId="130" priority="131" operator="equal">
      <formula>0</formula>
    </cfRule>
  </conditionalFormatting>
  <conditionalFormatting sqref="O46:O51">
    <cfRule type="cellIs" dxfId="129" priority="130" operator="equal">
      <formula>0</formula>
    </cfRule>
  </conditionalFormatting>
  <conditionalFormatting sqref="O53:O57">
    <cfRule type="cellIs" dxfId="128" priority="129" operator="equal">
      <formula>0</formula>
    </cfRule>
  </conditionalFormatting>
  <conditionalFormatting sqref="O59">
    <cfRule type="cellIs" dxfId="127" priority="128" operator="equal">
      <formula>0</formula>
    </cfRule>
  </conditionalFormatting>
  <conditionalFormatting sqref="O61">
    <cfRule type="cellIs" dxfId="126" priority="127" operator="equal">
      <formula>0</formula>
    </cfRule>
  </conditionalFormatting>
  <conditionalFormatting sqref="O63:O65">
    <cfRule type="cellIs" dxfId="125" priority="126" operator="equal">
      <formula>0</formula>
    </cfRule>
  </conditionalFormatting>
  <conditionalFormatting sqref="O68:O74">
    <cfRule type="cellIs" dxfId="124" priority="125" operator="equal">
      <formula>0</formula>
    </cfRule>
  </conditionalFormatting>
  <conditionalFormatting sqref="O76:O78">
    <cfRule type="cellIs" dxfId="123" priority="124" operator="equal">
      <formula>0</formula>
    </cfRule>
  </conditionalFormatting>
  <conditionalFormatting sqref="O80">
    <cfRule type="cellIs" dxfId="122" priority="123" operator="equal">
      <formula>0</formula>
    </cfRule>
  </conditionalFormatting>
  <conditionalFormatting sqref="O82:O92">
    <cfRule type="cellIs" dxfId="121" priority="122" operator="equal">
      <formula>0</formula>
    </cfRule>
  </conditionalFormatting>
  <conditionalFormatting sqref="O94:O95">
    <cfRule type="cellIs" dxfId="120" priority="121" operator="equal">
      <formula>0</formula>
    </cfRule>
  </conditionalFormatting>
  <conditionalFormatting sqref="O97:O104">
    <cfRule type="cellIs" dxfId="119" priority="120" operator="equal">
      <formula>0</formula>
    </cfRule>
  </conditionalFormatting>
  <conditionalFormatting sqref="O106">
    <cfRule type="cellIs" dxfId="118" priority="119" operator="equal">
      <formula>0</formula>
    </cfRule>
  </conditionalFormatting>
  <conditionalFormatting sqref="O108:O115">
    <cfRule type="cellIs" dxfId="117" priority="118" operator="equal">
      <formula>0</formula>
    </cfRule>
  </conditionalFormatting>
  <conditionalFormatting sqref="O118:O124">
    <cfRule type="cellIs" dxfId="116" priority="117" operator="equal">
      <formula>0</formula>
    </cfRule>
  </conditionalFormatting>
  <conditionalFormatting sqref="O126:O129">
    <cfRule type="cellIs" dxfId="115" priority="116" operator="equal">
      <formula>0</formula>
    </cfRule>
  </conditionalFormatting>
  <conditionalFormatting sqref="O131:O137">
    <cfRule type="cellIs" dxfId="114" priority="115" operator="equal">
      <formula>0</formula>
    </cfRule>
  </conditionalFormatting>
  <conditionalFormatting sqref="O139:O165">
    <cfRule type="cellIs" dxfId="113" priority="114" operator="equal">
      <formula>0</formula>
    </cfRule>
  </conditionalFormatting>
  <conditionalFormatting sqref="O167:O184">
    <cfRule type="cellIs" dxfId="112" priority="113" operator="equal">
      <formula>0</formula>
    </cfRule>
  </conditionalFormatting>
  <conditionalFormatting sqref="O186:O205">
    <cfRule type="cellIs" dxfId="111" priority="112" operator="equal">
      <formula>0</formula>
    </cfRule>
  </conditionalFormatting>
  <conditionalFormatting sqref="O219:O222">
    <cfRule type="cellIs" dxfId="110" priority="111" operator="equal">
      <formula>0</formula>
    </cfRule>
  </conditionalFormatting>
  <conditionalFormatting sqref="O225:O238">
    <cfRule type="cellIs" dxfId="109" priority="110" operator="equal">
      <formula>0</formula>
    </cfRule>
  </conditionalFormatting>
  <conditionalFormatting sqref="O240:O252">
    <cfRule type="cellIs" dxfId="108" priority="109" operator="equal">
      <formula>0</formula>
    </cfRule>
  </conditionalFormatting>
  <conditionalFormatting sqref="O254:O261">
    <cfRule type="cellIs" dxfId="107" priority="108" operator="equal">
      <formula>0</formula>
    </cfRule>
  </conditionalFormatting>
  <conditionalFormatting sqref="O263:O273">
    <cfRule type="cellIs" dxfId="106" priority="107" operator="equal">
      <formula>0</formula>
    </cfRule>
  </conditionalFormatting>
  <conditionalFormatting sqref="O275:O283">
    <cfRule type="cellIs" dxfId="105" priority="106" operator="equal">
      <formula>0</formula>
    </cfRule>
  </conditionalFormatting>
  <conditionalFormatting sqref="O286:O290">
    <cfRule type="cellIs" dxfId="104" priority="105" operator="equal">
      <formula>0</formula>
    </cfRule>
  </conditionalFormatting>
  <conditionalFormatting sqref="O292:O298">
    <cfRule type="cellIs" dxfId="103" priority="104" operator="equal">
      <formula>0</formula>
    </cfRule>
  </conditionalFormatting>
  <conditionalFormatting sqref="O300">
    <cfRule type="cellIs" dxfId="102" priority="103" operator="equal">
      <formula>0</formula>
    </cfRule>
  </conditionalFormatting>
  <conditionalFormatting sqref="U7:U16">
    <cfRule type="cellIs" dxfId="101" priority="102" operator="equal">
      <formula>0</formula>
    </cfRule>
  </conditionalFormatting>
  <conditionalFormatting sqref="U18:U21">
    <cfRule type="cellIs" dxfId="100" priority="101" operator="equal">
      <formula>0</formula>
    </cfRule>
  </conditionalFormatting>
  <conditionalFormatting sqref="U24:U31">
    <cfRule type="cellIs" dxfId="99" priority="100" operator="equal">
      <formula>0</formula>
    </cfRule>
  </conditionalFormatting>
  <conditionalFormatting sqref="U33:U38">
    <cfRule type="cellIs" dxfId="98" priority="99" operator="equal">
      <formula>0</formula>
    </cfRule>
  </conditionalFormatting>
  <conditionalFormatting sqref="U40:U43">
    <cfRule type="cellIs" dxfId="97" priority="98" operator="equal">
      <formula>0</formula>
    </cfRule>
  </conditionalFormatting>
  <conditionalFormatting sqref="U46:U51">
    <cfRule type="cellIs" dxfId="96" priority="97" operator="equal">
      <formula>0</formula>
    </cfRule>
  </conditionalFormatting>
  <conditionalFormatting sqref="U53:U57">
    <cfRule type="cellIs" dxfId="95" priority="96" operator="equal">
      <formula>0</formula>
    </cfRule>
  </conditionalFormatting>
  <conditionalFormatting sqref="U59">
    <cfRule type="cellIs" dxfId="94" priority="95" operator="equal">
      <formula>0</formula>
    </cfRule>
  </conditionalFormatting>
  <conditionalFormatting sqref="U61">
    <cfRule type="cellIs" dxfId="93" priority="94" operator="equal">
      <formula>0</formula>
    </cfRule>
  </conditionalFormatting>
  <conditionalFormatting sqref="U63:U65">
    <cfRule type="cellIs" dxfId="92" priority="93" operator="equal">
      <formula>0</formula>
    </cfRule>
  </conditionalFormatting>
  <conditionalFormatting sqref="U68:U74">
    <cfRule type="cellIs" dxfId="91" priority="92" operator="equal">
      <formula>0</formula>
    </cfRule>
  </conditionalFormatting>
  <conditionalFormatting sqref="U76:U78">
    <cfRule type="cellIs" dxfId="90" priority="91" operator="equal">
      <formula>0</formula>
    </cfRule>
  </conditionalFormatting>
  <conditionalFormatting sqref="U80">
    <cfRule type="cellIs" dxfId="89" priority="90" operator="equal">
      <formula>0</formula>
    </cfRule>
  </conditionalFormatting>
  <conditionalFormatting sqref="U82:U92">
    <cfRule type="cellIs" dxfId="88" priority="89" operator="equal">
      <formula>0</formula>
    </cfRule>
  </conditionalFormatting>
  <conditionalFormatting sqref="U94:U95">
    <cfRule type="cellIs" dxfId="87" priority="88" operator="equal">
      <formula>0</formula>
    </cfRule>
  </conditionalFormatting>
  <conditionalFormatting sqref="U97:U104">
    <cfRule type="cellIs" dxfId="86" priority="87" operator="equal">
      <formula>0</formula>
    </cfRule>
  </conditionalFormatting>
  <conditionalFormatting sqref="U106">
    <cfRule type="cellIs" dxfId="85" priority="86" operator="equal">
      <formula>0</formula>
    </cfRule>
  </conditionalFormatting>
  <conditionalFormatting sqref="U108:U115">
    <cfRule type="cellIs" dxfId="84" priority="85" operator="equal">
      <formula>0</formula>
    </cfRule>
  </conditionalFormatting>
  <conditionalFormatting sqref="U118:U124">
    <cfRule type="cellIs" dxfId="83" priority="84" operator="equal">
      <formula>0</formula>
    </cfRule>
  </conditionalFormatting>
  <conditionalFormatting sqref="U126:U129">
    <cfRule type="cellIs" dxfId="82" priority="83" operator="equal">
      <formula>0</formula>
    </cfRule>
  </conditionalFormatting>
  <conditionalFormatting sqref="U131:U137">
    <cfRule type="cellIs" dxfId="81" priority="82" operator="equal">
      <formula>0</formula>
    </cfRule>
  </conditionalFormatting>
  <conditionalFormatting sqref="U139:U165">
    <cfRule type="cellIs" dxfId="80" priority="81" operator="equal">
      <formula>0</formula>
    </cfRule>
  </conditionalFormatting>
  <conditionalFormatting sqref="U167:U184">
    <cfRule type="cellIs" dxfId="79" priority="80" operator="equal">
      <formula>0</formula>
    </cfRule>
  </conditionalFormatting>
  <conditionalFormatting sqref="U186:U205">
    <cfRule type="cellIs" dxfId="78" priority="79" operator="equal">
      <formula>0</formula>
    </cfRule>
  </conditionalFormatting>
  <conditionalFormatting sqref="U207:U217">
    <cfRule type="cellIs" dxfId="77" priority="78" operator="equal">
      <formula>0</formula>
    </cfRule>
  </conditionalFormatting>
  <conditionalFormatting sqref="U219:U222">
    <cfRule type="cellIs" dxfId="76" priority="77" operator="equal">
      <formula>0</formula>
    </cfRule>
  </conditionalFormatting>
  <conditionalFormatting sqref="U225:U238">
    <cfRule type="cellIs" dxfId="75" priority="76" operator="equal">
      <formula>0</formula>
    </cfRule>
  </conditionalFormatting>
  <conditionalFormatting sqref="U240:U252">
    <cfRule type="cellIs" dxfId="74" priority="75" operator="equal">
      <formula>0</formula>
    </cfRule>
  </conditionalFormatting>
  <conditionalFormatting sqref="U254:U261">
    <cfRule type="cellIs" dxfId="73" priority="74" operator="equal">
      <formula>0</formula>
    </cfRule>
  </conditionalFormatting>
  <conditionalFormatting sqref="U263:U273">
    <cfRule type="cellIs" dxfId="72" priority="73" operator="equal">
      <formula>0</formula>
    </cfRule>
  </conditionalFormatting>
  <conditionalFormatting sqref="U275:U283">
    <cfRule type="cellIs" dxfId="71" priority="72" operator="equal">
      <formula>0</formula>
    </cfRule>
  </conditionalFormatting>
  <conditionalFormatting sqref="U286:U290">
    <cfRule type="cellIs" dxfId="70" priority="71" operator="equal">
      <formula>0</formula>
    </cfRule>
  </conditionalFormatting>
  <conditionalFormatting sqref="U292:U298">
    <cfRule type="cellIs" dxfId="69" priority="70" operator="equal">
      <formula>0</formula>
    </cfRule>
  </conditionalFormatting>
  <conditionalFormatting sqref="U300:U301">
    <cfRule type="cellIs" dxfId="68" priority="69" operator="equal">
      <formula>0</formula>
    </cfRule>
  </conditionalFormatting>
  <conditionalFormatting sqref="AC7:AC16">
    <cfRule type="cellIs" dxfId="67" priority="68" operator="equal">
      <formula>0</formula>
    </cfRule>
  </conditionalFormatting>
  <conditionalFormatting sqref="AC18:AC21">
    <cfRule type="cellIs" dxfId="66" priority="67" operator="equal">
      <formula>0</formula>
    </cfRule>
  </conditionalFormatting>
  <conditionalFormatting sqref="AC24:AC31">
    <cfRule type="cellIs" dxfId="65" priority="66" operator="equal">
      <formula>0</formula>
    </cfRule>
  </conditionalFormatting>
  <conditionalFormatting sqref="AC33:AC38">
    <cfRule type="cellIs" dxfId="64" priority="65" operator="equal">
      <formula>0</formula>
    </cfRule>
  </conditionalFormatting>
  <conditionalFormatting sqref="AC40:AC43">
    <cfRule type="cellIs" dxfId="63" priority="64" operator="equal">
      <formula>0</formula>
    </cfRule>
  </conditionalFormatting>
  <conditionalFormatting sqref="AC46:AC51">
    <cfRule type="cellIs" dxfId="62" priority="63" operator="equal">
      <formula>0</formula>
    </cfRule>
  </conditionalFormatting>
  <conditionalFormatting sqref="AC53:AC57">
    <cfRule type="cellIs" dxfId="61" priority="62" operator="equal">
      <formula>0</formula>
    </cfRule>
  </conditionalFormatting>
  <conditionalFormatting sqref="AC59">
    <cfRule type="cellIs" dxfId="60" priority="61" operator="equal">
      <formula>0</formula>
    </cfRule>
  </conditionalFormatting>
  <conditionalFormatting sqref="AC61">
    <cfRule type="cellIs" dxfId="59" priority="60" operator="equal">
      <formula>0</formula>
    </cfRule>
  </conditionalFormatting>
  <conditionalFormatting sqref="AC63:AC65">
    <cfRule type="cellIs" dxfId="58" priority="59" operator="equal">
      <formula>0</formula>
    </cfRule>
  </conditionalFormatting>
  <conditionalFormatting sqref="AC68:AC74">
    <cfRule type="cellIs" dxfId="57" priority="58" operator="equal">
      <formula>0</formula>
    </cfRule>
  </conditionalFormatting>
  <conditionalFormatting sqref="AC76:AC78">
    <cfRule type="cellIs" dxfId="56" priority="57" operator="equal">
      <formula>0</formula>
    </cfRule>
  </conditionalFormatting>
  <conditionalFormatting sqref="AC80">
    <cfRule type="cellIs" dxfId="55" priority="56" operator="equal">
      <formula>0</formula>
    </cfRule>
  </conditionalFormatting>
  <conditionalFormatting sqref="AC82:AC92">
    <cfRule type="cellIs" dxfId="54" priority="55" operator="equal">
      <formula>0</formula>
    </cfRule>
  </conditionalFormatting>
  <conditionalFormatting sqref="AC94:AC95">
    <cfRule type="cellIs" dxfId="53" priority="54" operator="equal">
      <formula>0</formula>
    </cfRule>
  </conditionalFormatting>
  <conditionalFormatting sqref="AC97:AC104">
    <cfRule type="cellIs" dxfId="52" priority="53" operator="equal">
      <formula>0</formula>
    </cfRule>
  </conditionalFormatting>
  <conditionalFormatting sqref="AC106">
    <cfRule type="cellIs" dxfId="51" priority="52" operator="equal">
      <formula>0</formula>
    </cfRule>
  </conditionalFormatting>
  <conditionalFormatting sqref="AC108:AC115">
    <cfRule type="cellIs" dxfId="50" priority="51" operator="equal">
      <formula>0</formula>
    </cfRule>
  </conditionalFormatting>
  <conditionalFormatting sqref="AC118:AC124">
    <cfRule type="cellIs" dxfId="49" priority="50" operator="equal">
      <formula>0</formula>
    </cfRule>
  </conditionalFormatting>
  <conditionalFormatting sqref="AC126:AC129">
    <cfRule type="cellIs" dxfId="48" priority="49" operator="equal">
      <formula>0</formula>
    </cfRule>
  </conditionalFormatting>
  <conditionalFormatting sqref="AC131:AC137">
    <cfRule type="cellIs" dxfId="47" priority="48" operator="equal">
      <formula>0</formula>
    </cfRule>
  </conditionalFormatting>
  <conditionalFormatting sqref="AC139:AC165">
    <cfRule type="cellIs" dxfId="46" priority="47" operator="equal">
      <formula>0</formula>
    </cfRule>
  </conditionalFormatting>
  <conditionalFormatting sqref="AC167:AC184">
    <cfRule type="cellIs" dxfId="45" priority="46" operator="equal">
      <formula>0</formula>
    </cfRule>
  </conditionalFormatting>
  <conditionalFormatting sqref="AC186:AC205">
    <cfRule type="cellIs" dxfId="44" priority="45" operator="equal">
      <formula>0</formula>
    </cfRule>
  </conditionalFormatting>
  <conditionalFormatting sqref="AC207:AC217">
    <cfRule type="cellIs" dxfId="43" priority="44" operator="equal">
      <formula>0</formula>
    </cfRule>
  </conditionalFormatting>
  <conditionalFormatting sqref="AC219:AC222">
    <cfRule type="cellIs" dxfId="42" priority="43" operator="equal">
      <formula>0</formula>
    </cfRule>
  </conditionalFormatting>
  <conditionalFormatting sqref="AC225:AC238">
    <cfRule type="cellIs" dxfId="41" priority="42" operator="equal">
      <formula>0</formula>
    </cfRule>
  </conditionalFormatting>
  <conditionalFormatting sqref="AC240:AC252">
    <cfRule type="cellIs" dxfId="40" priority="41" operator="equal">
      <formula>0</formula>
    </cfRule>
  </conditionalFormatting>
  <conditionalFormatting sqref="AC254:AC261">
    <cfRule type="cellIs" dxfId="39" priority="40" operator="equal">
      <formula>0</formula>
    </cfRule>
  </conditionalFormatting>
  <conditionalFormatting sqref="AC263:AC273">
    <cfRule type="cellIs" dxfId="38" priority="39" operator="equal">
      <formula>0</formula>
    </cfRule>
  </conditionalFormatting>
  <conditionalFormatting sqref="AC275:AC283">
    <cfRule type="cellIs" dxfId="37" priority="38" operator="equal">
      <formula>0</formula>
    </cfRule>
  </conditionalFormatting>
  <conditionalFormatting sqref="AC286:AC290">
    <cfRule type="cellIs" dxfId="36" priority="37" operator="equal">
      <formula>0</formula>
    </cfRule>
  </conditionalFormatting>
  <conditionalFormatting sqref="AC292:AC298">
    <cfRule type="cellIs" dxfId="35" priority="36" operator="equal">
      <formula>0</formula>
    </cfRule>
  </conditionalFormatting>
  <conditionalFormatting sqref="AC300:AC301">
    <cfRule type="cellIs" dxfId="34" priority="35" operator="equal">
      <formula>0</formula>
    </cfRule>
  </conditionalFormatting>
  <conditionalFormatting sqref="AK7:AK16">
    <cfRule type="cellIs" dxfId="33" priority="34" operator="equal">
      <formula>0</formula>
    </cfRule>
  </conditionalFormatting>
  <conditionalFormatting sqref="AK18:AK21">
    <cfRule type="cellIs" dxfId="32" priority="33" operator="equal">
      <formula>0</formula>
    </cfRule>
  </conditionalFormatting>
  <conditionalFormatting sqref="AK24:AK31">
    <cfRule type="cellIs" dxfId="31" priority="32" operator="equal">
      <formula>0</formula>
    </cfRule>
  </conditionalFormatting>
  <conditionalFormatting sqref="AK33:AK38">
    <cfRule type="cellIs" dxfId="30" priority="31" operator="equal">
      <formula>0</formula>
    </cfRule>
  </conditionalFormatting>
  <conditionalFormatting sqref="AK40:AK43">
    <cfRule type="cellIs" dxfId="29" priority="30" operator="equal">
      <formula>0</formula>
    </cfRule>
  </conditionalFormatting>
  <conditionalFormatting sqref="AK46:AK51">
    <cfRule type="cellIs" dxfId="28" priority="29" operator="equal">
      <formula>0</formula>
    </cfRule>
  </conditionalFormatting>
  <conditionalFormatting sqref="AK53:AK57">
    <cfRule type="cellIs" dxfId="27" priority="28" operator="equal">
      <formula>0</formula>
    </cfRule>
  </conditionalFormatting>
  <conditionalFormatting sqref="AK59">
    <cfRule type="cellIs" dxfId="26" priority="27" operator="equal">
      <formula>0</formula>
    </cfRule>
  </conditionalFormatting>
  <conditionalFormatting sqref="AK61">
    <cfRule type="cellIs" dxfId="25" priority="26" operator="equal">
      <formula>0</formula>
    </cfRule>
  </conditionalFormatting>
  <conditionalFormatting sqref="AK63:AK65">
    <cfRule type="cellIs" dxfId="24" priority="25" operator="equal">
      <formula>0</formula>
    </cfRule>
  </conditionalFormatting>
  <conditionalFormatting sqref="AK68:AK74">
    <cfRule type="cellIs" dxfId="23" priority="24" operator="equal">
      <formula>0</formula>
    </cfRule>
  </conditionalFormatting>
  <conditionalFormatting sqref="AK76:AK78">
    <cfRule type="cellIs" dxfId="22" priority="23" operator="equal">
      <formula>0</formula>
    </cfRule>
  </conditionalFormatting>
  <conditionalFormatting sqref="AK80">
    <cfRule type="cellIs" dxfId="21" priority="22" operator="equal">
      <formula>0</formula>
    </cfRule>
  </conditionalFormatting>
  <conditionalFormatting sqref="AK82:AK92">
    <cfRule type="cellIs" dxfId="20" priority="21" operator="equal">
      <formula>0</formula>
    </cfRule>
  </conditionalFormatting>
  <conditionalFormatting sqref="AK94:AK95">
    <cfRule type="cellIs" dxfId="19" priority="20" operator="equal">
      <formula>0</formula>
    </cfRule>
  </conditionalFormatting>
  <conditionalFormatting sqref="AK97:AK104">
    <cfRule type="cellIs" dxfId="18" priority="19" operator="equal">
      <formula>0</formula>
    </cfRule>
  </conditionalFormatting>
  <conditionalFormatting sqref="AK106">
    <cfRule type="cellIs" dxfId="17" priority="18" operator="equal">
      <formula>0</formula>
    </cfRule>
  </conditionalFormatting>
  <conditionalFormatting sqref="AK108:AK115">
    <cfRule type="cellIs" dxfId="16" priority="17" operator="equal">
      <formula>0</formula>
    </cfRule>
  </conditionalFormatting>
  <conditionalFormatting sqref="AK118:AK124">
    <cfRule type="cellIs" dxfId="15" priority="16" operator="equal">
      <formula>0</formula>
    </cfRule>
  </conditionalFormatting>
  <conditionalFormatting sqref="AK126:AK129">
    <cfRule type="cellIs" dxfId="14" priority="15" operator="equal">
      <formula>0</formula>
    </cfRule>
  </conditionalFormatting>
  <conditionalFormatting sqref="AK131:AK137">
    <cfRule type="cellIs" dxfId="13" priority="14" operator="equal">
      <formula>0</formula>
    </cfRule>
  </conditionalFormatting>
  <conditionalFormatting sqref="AK139:AK165">
    <cfRule type="cellIs" dxfId="12" priority="13" operator="equal">
      <formula>0</formula>
    </cfRule>
  </conditionalFormatting>
  <conditionalFormatting sqref="AK167:AK184">
    <cfRule type="cellIs" dxfId="11" priority="12" operator="equal">
      <formula>0</formula>
    </cfRule>
  </conditionalFormatting>
  <conditionalFormatting sqref="AK186:AK205">
    <cfRule type="cellIs" dxfId="10" priority="11" operator="equal">
      <formula>0</formula>
    </cfRule>
  </conditionalFormatting>
  <conditionalFormatting sqref="AK207:AK217">
    <cfRule type="cellIs" dxfId="9" priority="10" operator="equal">
      <formula>0</formula>
    </cfRule>
  </conditionalFormatting>
  <conditionalFormatting sqref="AK219:AK222">
    <cfRule type="cellIs" dxfId="8" priority="9" operator="equal">
      <formula>0</formula>
    </cfRule>
  </conditionalFormatting>
  <conditionalFormatting sqref="AK225:AK238">
    <cfRule type="cellIs" dxfId="7" priority="8" operator="equal">
      <formula>0</formula>
    </cfRule>
  </conditionalFormatting>
  <conditionalFormatting sqref="AK240:AK252">
    <cfRule type="cellIs" dxfId="6" priority="7" operator="equal">
      <formula>0</formula>
    </cfRule>
  </conditionalFormatting>
  <conditionalFormatting sqref="AK254:AK261">
    <cfRule type="cellIs" dxfId="5" priority="6" operator="equal">
      <formula>0</formula>
    </cfRule>
  </conditionalFormatting>
  <conditionalFormatting sqref="AK263:AK273">
    <cfRule type="cellIs" dxfId="4" priority="5" operator="equal">
      <formula>0</formula>
    </cfRule>
  </conditionalFormatting>
  <conditionalFormatting sqref="AK275:AK283">
    <cfRule type="cellIs" dxfId="3" priority="4" operator="equal">
      <formula>0</formula>
    </cfRule>
  </conditionalFormatting>
  <conditionalFormatting sqref="AK286:AK290">
    <cfRule type="cellIs" dxfId="2" priority="3" operator="equal">
      <formula>0</formula>
    </cfRule>
  </conditionalFormatting>
  <conditionalFormatting sqref="AK292:AK298">
    <cfRule type="cellIs" dxfId="1" priority="2" operator="equal">
      <formula>0</formula>
    </cfRule>
  </conditionalFormatting>
  <conditionalFormatting sqref="AK300:AK301">
    <cfRule type="cellIs" dxfId="0" priority="1" operator="equal">
      <formula>0</formula>
    </cfRule>
  </conditionalFormatting>
  <printOptions horizontalCentered="1"/>
  <pageMargins left="0.19685039370078741" right="0.19685039370078741" top="0.39370078740157483" bottom="0.78740157480314965" header="0" footer="0"/>
  <pageSetup paperSize="9" scale="62" orientation="portrait" r:id="rId1"/>
  <headerFooter>
    <oddHeader>&amp;L</oddHeader>
    <oddFooter>&amp;L &amp;CResponsável técnica: Anna Gabriela Fechine - CREA: 161574308-1 &amp;R&amp;P/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O331"/>
  <sheetViews>
    <sheetView tabSelected="1" zoomScale="70" zoomScaleNormal="70" zoomScaleSheetLayoutView="85" zoomScalePageLayoutView="55" workbookViewId="0">
      <selection activeCell="P26" sqref="P26"/>
    </sheetView>
  </sheetViews>
  <sheetFormatPr defaultColWidth="8.25" defaultRowHeight="12.75" x14ac:dyDescent="0.2"/>
  <cols>
    <col min="1" max="1" width="8.125" style="110" customWidth="1"/>
    <col min="2" max="2" width="52.75" style="110" customWidth="1"/>
    <col min="3" max="3" width="5.375" style="110" customWidth="1"/>
    <col min="4" max="4" width="11.625" style="110" customWidth="1"/>
    <col min="5" max="5" width="14.125" style="110" customWidth="1"/>
    <col min="6" max="6" width="19.25" style="110" bestFit="1" customWidth="1"/>
    <col min="7" max="7" width="15.75" style="110" customWidth="1"/>
    <col min="8" max="8" width="14.125" style="110" customWidth="1"/>
    <col min="9" max="9" width="15.75" style="110" customWidth="1"/>
    <col min="10" max="11" width="14.125" style="110" customWidth="1"/>
    <col min="12" max="12" width="16.25" style="110" customWidth="1"/>
    <col min="13" max="13" width="14.125" style="110" customWidth="1"/>
    <col min="14" max="14" width="10.75" style="110" bestFit="1" customWidth="1"/>
    <col min="15" max="15" width="12.125" style="110" bestFit="1" customWidth="1"/>
    <col min="16" max="16384" width="8.25" style="110"/>
  </cols>
  <sheetData>
    <row r="1" spans="1:13" x14ac:dyDescent="0.2">
      <c r="A1" s="109"/>
      <c r="B1" s="109"/>
      <c r="C1" s="109"/>
      <c r="D1" s="109"/>
      <c r="E1" s="109"/>
      <c r="F1" s="109"/>
    </row>
    <row r="2" spans="1:13" ht="18" x14ac:dyDescent="0.25">
      <c r="A2" s="326" t="s">
        <v>879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</row>
    <row r="3" spans="1:13" x14ac:dyDescent="0.2">
      <c r="A3" s="111"/>
      <c r="B3" s="112"/>
      <c r="C3" s="111"/>
      <c r="D3" s="111"/>
      <c r="E3" s="111"/>
      <c r="F3" s="113"/>
      <c r="G3" s="111"/>
      <c r="H3" s="111"/>
      <c r="I3" s="113"/>
      <c r="J3" s="113"/>
      <c r="K3" s="114"/>
      <c r="L3" s="114"/>
      <c r="M3" s="115"/>
    </row>
    <row r="4" spans="1:13" s="121" customFormat="1" ht="15" customHeight="1" x14ac:dyDescent="0.2">
      <c r="A4" s="116" t="s">
        <v>880</v>
      </c>
      <c r="B4" s="117" t="s">
        <v>881</v>
      </c>
      <c r="C4" s="118" t="s">
        <v>882</v>
      </c>
      <c r="D4" s="119"/>
      <c r="E4" s="119"/>
      <c r="F4" s="119"/>
      <c r="G4" s="119"/>
      <c r="H4" s="118" t="s">
        <v>883</v>
      </c>
      <c r="I4" s="119"/>
      <c r="J4" s="327" t="s">
        <v>884</v>
      </c>
      <c r="K4" s="328"/>
      <c r="L4" s="118" t="s">
        <v>885</v>
      </c>
      <c r="M4" s="120">
        <v>45777</v>
      </c>
    </row>
    <row r="5" spans="1:13" x14ac:dyDescent="0.2">
      <c r="A5" s="122"/>
      <c r="B5" s="123"/>
      <c r="C5" s="124"/>
      <c r="D5" s="125"/>
      <c r="E5" s="126"/>
      <c r="F5" s="125"/>
      <c r="G5" s="126"/>
      <c r="H5" s="124"/>
      <c r="I5" s="125"/>
      <c r="J5" s="329" t="s">
        <v>886</v>
      </c>
      <c r="K5" s="330"/>
      <c r="L5" s="124"/>
      <c r="M5" s="127"/>
    </row>
    <row r="6" spans="1:13" x14ac:dyDescent="0.2">
      <c r="A6" s="111"/>
      <c r="B6" s="128"/>
      <c r="C6" s="129"/>
      <c r="D6" s="129"/>
      <c r="E6" s="129"/>
      <c r="F6" s="130"/>
      <c r="G6" s="129"/>
      <c r="H6" s="129"/>
      <c r="I6" s="129"/>
      <c r="J6" s="129"/>
      <c r="K6" s="131"/>
      <c r="L6" s="131"/>
      <c r="M6" s="132"/>
    </row>
    <row r="7" spans="1:13" s="121" customFormat="1" x14ac:dyDescent="0.2">
      <c r="A7" s="116" t="s">
        <v>887</v>
      </c>
      <c r="B7" s="117"/>
      <c r="C7" s="119"/>
      <c r="D7" s="118" t="s">
        <v>888</v>
      </c>
      <c r="E7" s="119"/>
      <c r="F7" s="118" t="s">
        <v>889</v>
      </c>
      <c r="G7" s="119"/>
      <c r="H7" s="119"/>
      <c r="I7" s="119"/>
      <c r="J7" s="118" t="s">
        <v>890</v>
      </c>
      <c r="K7" s="133"/>
      <c r="L7" s="118" t="s">
        <v>891</v>
      </c>
      <c r="M7" s="120">
        <v>45579</v>
      </c>
    </row>
    <row r="8" spans="1:13" x14ac:dyDescent="0.2">
      <c r="A8" s="122" t="s">
        <v>892</v>
      </c>
      <c r="B8" s="123"/>
      <c r="C8" s="134"/>
      <c r="D8" s="124" t="s">
        <v>893</v>
      </c>
      <c r="E8" s="126"/>
      <c r="F8" s="124"/>
      <c r="G8" s="126"/>
      <c r="H8" s="125"/>
      <c r="I8" s="134"/>
      <c r="J8" s="124"/>
      <c r="K8" s="135"/>
      <c r="L8" s="136"/>
      <c r="M8" s="127"/>
    </row>
    <row r="9" spans="1:13" x14ac:dyDescent="0.2">
      <c r="A9" s="111"/>
      <c r="B9" s="128"/>
      <c r="C9" s="129"/>
      <c r="D9" s="129"/>
      <c r="E9" s="129"/>
      <c r="F9" s="130"/>
      <c r="G9" s="129"/>
      <c r="H9" s="129"/>
      <c r="I9" s="129"/>
      <c r="J9" s="129"/>
      <c r="K9" s="131"/>
      <c r="L9" s="131"/>
      <c r="M9" s="132"/>
    </row>
    <row r="10" spans="1:13" s="121" customFormat="1" ht="38.25" x14ac:dyDescent="0.2">
      <c r="A10" s="116" t="s">
        <v>894</v>
      </c>
      <c r="B10" s="117" t="s">
        <v>895</v>
      </c>
      <c r="C10" s="137"/>
      <c r="D10" s="119"/>
      <c r="E10" s="138"/>
      <c r="F10" s="139" t="s">
        <v>896</v>
      </c>
      <c r="G10" s="119"/>
      <c r="H10" s="140" t="s">
        <v>897</v>
      </c>
      <c r="I10" s="141"/>
      <c r="J10" s="140" t="s">
        <v>898</v>
      </c>
      <c r="K10" s="141"/>
      <c r="L10" s="119" t="s">
        <v>899</v>
      </c>
      <c r="M10" s="142"/>
    </row>
    <row r="11" spans="1:13" ht="18.75" x14ac:dyDescent="0.3">
      <c r="A11" s="143"/>
      <c r="B11" s="144"/>
      <c r="C11" s="134"/>
      <c r="D11" s="126"/>
      <c r="E11" s="145"/>
      <c r="F11" s="146"/>
      <c r="G11" s="126"/>
      <c r="H11" s="331" t="s">
        <v>900</v>
      </c>
      <c r="I11" s="332"/>
      <c r="J11" s="333" t="s">
        <v>901</v>
      </c>
      <c r="K11" s="334"/>
      <c r="L11" s="335" t="s">
        <v>960</v>
      </c>
      <c r="M11" s="336"/>
    </row>
    <row r="12" spans="1:13" x14ac:dyDescent="0.2">
      <c r="A12" s="111"/>
      <c r="B12" s="128"/>
      <c r="C12" s="129"/>
      <c r="D12" s="129"/>
      <c r="E12" s="129"/>
      <c r="F12" s="130"/>
      <c r="G12" s="129"/>
      <c r="H12" s="129"/>
      <c r="I12" s="129"/>
      <c r="J12" s="129"/>
      <c r="K12" s="147"/>
      <c r="L12" s="147"/>
      <c r="M12" s="132"/>
    </row>
    <row r="13" spans="1:13" s="121" customFormat="1" ht="25.5" customHeight="1" x14ac:dyDescent="0.2">
      <c r="A13" s="116" t="s">
        <v>902</v>
      </c>
      <c r="B13" s="320" t="s">
        <v>903</v>
      </c>
      <c r="C13" s="320"/>
      <c r="D13" s="320"/>
      <c r="E13" s="321"/>
      <c r="F13" s="118" t="s">
        <v>904</v>
      </c>
      <c r="G13" s="133"/>
      <c r="H13" s="118" t="s">
        <v>905</v>
      </c>
      <c r="I13" s="133"/>
      <c r="J13" s="118" t="s">
        <v>906</v>
      </c>
      <c r="K13" s="148"/>
      <c r="L13" s="118" t="s">
        <v>907</v>
      </c>
      <c r="M13" s="142"/>
    </row>
    <row r="14" spans="1:13" ht="15.75" x14ac:dyDescent="0.25">
      <c r="A14" s="149"/>
      <c r="B14" s="150"/>
      <c r="C14" s="150"/>
      <c r="D14" s="150"/>
      <c r="E14" s="151"/>
      <c r="F14" s="322">
        <f>F316</f>
        <v>1401000.0055999998</v>
      </c>
      <c r="G14" s="323"/>
      <c r="H14" s="324">
        <f>K324</f>
        <v>78962.100000000006</v>
      </c>
      <c r="I14" s="325"/>
      <c r="J14" s="322">
        <f>L324</f>
        <v>132128.79999999996</v>
      </c>
      <c r="K14" s="323"/>
      <c r="L14" s="322">
        <f>F14-J14</f>
        <v>1268871.2055999998</v>
      </c>
      <c r="M14" s="323"/>
    </row>
    <row r="15" spans="1:13" x14ac:dyDescent="0.2">
      <c r="A15" s="109"/>
      <c r="B15" s="109"/>
      <c r="C15" s="109"/>
      <c r="D15" s="109"/>
      <c r="E15" s="109"/>
      <c r="F15" s="109"/>
    </row>
    <row r="16" spans="1:13" s="153" customFormat="1" ht="18" customHeight="1" x14ac:dyDescent="0.2">
      <c r="A16" s="152" t="s">
        <v>908</v>
      </c>
      <c r="B16" s="152" t="s">
        <v>909</v>
      </c>
      <c r="C16" s="317" t="s">
        <v>910</v>
      </c>
      <c r="D16" s="317"/>
      <c r="E16" s="317"/>
      <c r="F16" s="317"/>
      <c r="G16" s="317" t="s">
        <v>911</v>
      </c>
      <c r="H16" s="317"/>
      <c r="I16" s="317"/>
      <c r="J16" s="317" t="s">
        <v>912</v>
      </c>
      <c r="K16" s="317"/>
      <c r="L16" s="317"/>
      <c r="M16" s="318" t="s">
        <v>913</v>
      </c>
    </row>
    <row r="17" spans="1:15" s="155" customFormat="1" ht="36" x14ac:dyDescent="0.2">
      <c r="A17" s="154"/>
      <c r="B17" s="154"/>
      <c r="C17" s="154" t="s">
        <v>914</v>
      </c>
      <c r="D17" s="154" t="s">
        <v>567</v>
      </c>
      <c r="E17" s="154" t="s">
        <v>915</v>
      </c>
      <c r="F17" s="154" t="s">
        <v>916</v>
      </c>
      <c r="G17" s="154" t="s">
        <v>917</v>
      </c>
      <c r="H17" s="154" t="s">
        <v>918</v>
      </c>
      <c r="I17" s="154" t="s">
        <v>919</v>
      </c>
      <c r="J17" s="154" t="s">
        <v>917</v>
      </c>
      <c r="K17" s="154" t="s">
        <v>918</v>
      </c>
      <c r="L17" s="154" t="s">
        <v>919</v>
      </c>
      <c r="M17" s="319"/>
    </row>
    <row r="18" spans="1:15" x14ac:dyDescent="0.2">
      <c r="A18" s="156"/>
      <c r="B18" s="156"/>
      <c r="C18" s="156"/>
      <c r="D18" s="156"/>
      <c r="E18" s="156"/>
      <c r="F18" s="156"/>
      <c r="G18" s="157"/>
      <c r="H18" s="157"/>
      <c r="I18" s="157"/>
      <c r="J18" s="157"/>
      <c r="K18" s="157"/>
      <c r="L18" s="157"/>
      <c r="M18" s="157"/>
    </row>
    <row r="19" spans="1:15" x14ac:dyDescent="0.2">
      <c r="A19" s="158" t="s">
        <v>920</v>
      </c>
      <c r="B19" s="159" t="s">
        <v>20</v>
      </c>
      <c r="C19" s="160"/>
      <c r="D19" s="161"/>
      <c r="E19" s="162"/>
      <c r="F19" s="163">
        <f>SUM(F20:F29)</f>
        <v>73151.733999999997</v>
      </c>
      <c r="G19" s="164"/>
      <c r="H19" s="164"/>
      <c r="I19" s="164"/>
      <c r="J19" s="165">
        <f>SUM(J20:J29)</f>
        <v>53166.7</v>
      </c>
      <c r="K19" s="165">
        <f>SUM(K20:K29)</f>
        <v>17300.3</v>
      </c>
      <c r="L19" s="165">
        <f>J19+K19</f>
        <v>70467</v>
      </c>
      <c r="M19" s="166">
        <f>L19/F19</f>
        <v>0.96329910648461192</v>
      </c>
    </row>
    <row r="20" spans="1:15" x14ac:dyDescent="0.2">
      <c r="A20" s="167" t="s">
        <v>598</v>
      </c>
      <c r="B20" s="168" t="s">
        <v>23</v>
      </c>
      <c r="C20" s="169" t="s">
        <v>24</v>
      </c>
      <c r="D20" s="170">
        <v>10</v>
      </c>
      <c r="E20" s="171">
        <v>311.37</v>
      </c>
      <c r="F20" s="172">
        <f>E20*D20</f>
        <v>3113.7</v>
      </c>
      <c r="G20" s="173">
        <v>10</v>
      </c>
      <c r="H20" s="173"/>
      <c r="I20" s="173">
        <v>10</v>
      </c>
      <c r="J20" s="173">
        <f>TRUNC(E20*G20,2)</f>
        <v>3113.7</v>
      </c>
      <c r="K20" s="173">
        <f>TRUNC(E20*H20,2)</f>
        <v>0</v>
      </c>
      <c r="L20" s="173">
        <f>J20+K20</f>
        <v>3113.7</v>
      </c>
      <c r="M20" s="174">
        <f>L20/F20</f>
        <v>1</v>
      </c>
    </row>
    <row r="21" spans="1:15" ht="24.75" customHeight="1" x14ac:dyDescent="0.2">
      <c r="A21" s="175" t="s">
        <v>601</v>
      </c>
      <c r="B21" s="168" t="s">
        <v>27</v>
      </c>
      <c r="C21" s="169" t="s">
        <v>24</v>
      </c>
      <c r="D21" s="170">
        <v>176</v>
      </c>
      <c r="E21" s="171">
        <v>92.8</v>
      </c>
      <c r="F21" s="172">
        <f t="shared" ref="F21:F29" si="0">E21*D21</f>
        <v>16332.8</v>
      </c>
      <c r="G21" s="173">
        <v>176</v>
      </c>
      <c r="H21" s="173"/>
      <c r="I21" s="173">
        <v>176</v>
      </c>
      <c r="J21" s="173">
        <f t="shared" ref="J21:J29" si="1">TRUNC(E21*G21,2)</f>
        <v>16332.8</v>
      </c>
      <c r="K21" s="173">
        <f t="shared" ref="K21:K29" si="2">TRUNC(E21*H21,2)</f>
        <v>0</v>
      </c>
      <c r="L21" s="173">
        <f t="shared" ref="L21:L29" si="3">J21+K21</f>
        <v>16332.8</v>
      </c>
      <c r="M21" s="174">
        <f t="shared" ref="M21:M29" si="4">L21/F21</f>
        <v>1</v>
      </c>
      <c r="N21" s="176"/>
    </row>
    <row r="22" spans="1:15" ht="25.5" x14ac:dyDescent="0.2">
      <c r="A22" s="177" t="s">
        <v>599</v>
      </c>
      <c r="B22" s="168" t="s">
        <v>30</v>
      </c>
      <c r="C22" s="169" t="s">
        <v>31</v>
      </c>
      <c r="D22" s="170">
        <v>1</v>
      </c>
      <c r="E22" s="171">
        <v>1140.8499999999999</v>
      </c>
      <c r="F22" s="172">
        <f t="shared" si="0"/>
        <v>1140.8499999999999</v>
      </c>
      <c r="G22" s="173">
        <v>0</v>
      </c>
      <c r="H22" s="173">
        <f>'MEMORIA DE CALCULO'!H53</f>
        <v>1</v>
      </c>
      <c r="I22" s="173">
        <f t="shared" ref="I22:I29" si="5">G22+H22</f>
        <v>1</v>
      </c>
      <c r="J22" s="173">
        <f t="shared" si="1"/>
        <v>0</v>
      </c>
      <c r="K22" s="173">
        <f t="shared" si="2"/>
        <v>1140.8499999999999</v>
      </c>
      <c r="L22" s="173">
        <f t="shared" si="3"/>
        <v>1140.8499999999999</v>
      </c>
      <c r="M22" s="174">
        <f t="shared" si="4"/>
        <v>1</v>
      </c>
      <c r="N22" s="178"/>
    </row>
    <row r="23" spans="1:15" ht="38.25" x14ac:dyDescent="0.2">
      <c r="A23" s="177" t="s">
        <v>602</v>
      </c>
      <c r="B23" s="168" t="s">
        <v>33</v>
      </c>
      <c r="C23" s="169" t="s">
        <v>31</v>
      </c>
      <c r="D23" s="170">
        <v>1</v>
      </c>
      <c r="E23" s="171">
        <v>4511.1899999999996</v>
      </c>
      <c r="F23" s="172">
        <f t="shared" si="0"/>
        <v>4511.1899999999996</v>
      </c>
      <c r="G23" s="179">
        <v>0</v>
      </c>
      <c r="H23" s="179">
        <f>'MEMORIA DE CALCULO'!H61</f>
        <v>1</v>
      </c>
      <c r="I23" s="173">
        <f t="shared" si="5"/>
        <v>1</v>
      </c>
      <c r="J23" s="179">
        <f t="shared" si="1"/>
        <v>0</v>
      </c>
      <c r="K23" s="179">
        <f t="shared" si="2"/>
        <v>4511.1899999999996</v>
      </c>
      <c r="L23" s="173">
        <f t="shared" si="3"/>
        <v>4511.1899999999996</v>
      </c>
      <c r="M23" s="174">
        <f t="shared" si="4"/>
        <v>1</v>
      </c>
      <c r="N23" s="178"/>
    </row>
    <row r="24" spans="1:15" x14ac:dyDescent="0.2">
      <c r="A24" s="177" t="s">
        <v>600</v>
      </c>
      <c r="B24" s="168" t="s">
        <v>35</v>
      </c>
      <c r="C24" s="169" t="s">
        <v>31</v>
      </c>
      <c r="D24" s="170">
        <v>1</v>
      </c>
      <c r="E24" s="171">
        <v>4397.6099999999997</v>
      </c>
      <c r="F24" s="172">
        <f t="shared" si="0"/>
        <v>4397.6099999999997</v>
      </c>
      <c r="G24" s="179">
        <v>0</v>
      </c>
      <c r="H24" s="179">
        <f>'MEMORIA DE CALCULO'!H69</f>
        <v>1</v>
      </c>
      <c r="I24" s="173">
        <f t="shared" si="5"/>
        <v>1</v>
      </c>
      <c r="J24" s="179">
        <f t="shared" si="1"/>
        <v>0</v>
      </c>
      <c r="K24" s="179">
        <f t="shared" si="2"/>
        <v>4397.6099999999997</v>
      </c>
      <c r="L24" s="173">
        <f t="shared" si="3"/>
        <v>4397.6099999999997</v>
      </c>
      <c r="M24" s="174">
        <f t="shared" si="4"/>
        <v>1</v>
      </c>
      <c r="N24" s="178"/>
    </row>
    <row r="25" spans="1:15" ht="38.25" x14ac:dyDescent="0.2">
      <c r="A25" s="177" t="s">
        <v>603</v>
      </c>
      <c r="B25" s="168" t="s">
        <v>37</v>
      </c>
      <c r="C25" s="169" t="s">
        <v>24</v>
      </c>
      <c r="D25" s="170">
        <v>2.52</v>
      </c>
      <c r="E25" s="171">
        <v>831.62</v>
      </c>
      <c r="F25" s="172">
        <f t="shared" si="0"/>
        <v>2095.6824000000001</v>
      </c>
      <c r="G25" s="179">
        <v>0</v>
      </c>
      <c r="H25" s="179">
        <f>'MEMORIA DE CALCULO'!H77</f>
        <v>2.52</v>
      </c>
      <c r="I25" s="173">
        <f t="shared" si="5"/>
        <v>2.52</v>
      </c>
      <c r="J25" s="179">
        <f t="shared" si="1"/>
        <v>0</v>
      </c>
      <c r="K25" s="179">
        <f t="shared" si="2"/>
        <v>2095.6799999999998</v>
      </c>
      <c r="L25" s="173">
        <f t="shared" si="3"/>
        <v>2095.6799999999998</v>
      </c>
      <c r="M25" s="174">
        <f t="shared" si="4"/>
        <v>0.99999885478830175</v>
      </c>
      <c r="N25" s="178"/>
    </row>
    <row r="26" spans="1:15" ht="38.25" x14ac:dyDescent="0.2">
      <c r="A26" s="175" t="s">
        <v>604</v>
      </c>
      <c r="B26" s="168" t="s">
        <v>39</v>
      </c>
      <c r="C26" s="169" t="s">
        <v>24</v>
      </c>
      <c r="D26" s="170">
        <v>20</v>
      </c>
      <c r="E26" s="171">
        <v>893.23</v>
      </c>
      <c r="F26" s="172">
        <f t="shared" si="0"/>
        <v>17864.599999999999</v>
      </c>
      <c r="G26" s="179">
        <v>20</v>
      </c>
      <c r="H26" s="179"/>
      <c r="I26" s="173">
        <f t="shared" si="5"/>
        <v>20</v>
      </c>
      <c r="J26" s="179">
        <f t="shared" si="1"/>
        <v>17864.599999999999</v>
      </c>
      <c r="K26" s="179">
        <f t="shared" si="2"/>
        <v>0</v>
      </c>
      <c r="L26" s="173">
        <f t="shared" si="3"/>
        <v>17864.599999999999</v>
      </c>
      <c r="M26" s="174">
        <f t="shared" si="4"/>
        <v>1</v>
      </c>
      <c r="N26" s="178"/>
    </row>
    <row r="27" spans="1:15" ht="38.25" x14ac:dyDescent="0.2">
      <c r="A27" s="175" t="s">
        <v>605</v>
      </c>
      <c r="B27" s="168" t="s">
        <v>41</v>
      </c>
      <c r="C27" s="169" t="s">
        <v>24</v>
      </c>
      <c r="D27" s="170">
        <v>20</v>
      </c>
      <c r="E27" s="171">
        <v>732.78</v>
      </c>
      <c r="F27" s="172">
        <f t="shared" si="0"/>
        <v>14655.599999999999</v>
      </c>
      <c r="G27" s="179">
        <v>20</v>
      </c>
      <c r="H27" s="179"/>
      <c r="I27" s="173">
        <f t="shared" si="5"/>
        <v>20</v>
      </c>
      <c r="J27" s="179">
        <f t="shared" si="1"/>
        <v>14655.6</v>
      </c>
      <c r="K27" s="179">
        <f t="shared" si="2"/>
        <v>0</v>
      </c>
      <c r="L27" s="173">
        <f t="shared" si="3"/>
        <v>14655.6</v>
      </c>
      <c r="M27" s="174">
        <f t="shared" si="4"/>
        <v>1.0000000000000002</v>
      </c>
      <c r="N27" s="178"/>
    </row>
    <row r="28" spans="1:15" x14ac:dyDescent="0.2">
      <c r="A28" s="177" t="s">
        <v>606</v>
      </c>
      <c r="B28" s="168" t="s">
        <v>43</v>
      </c>
      <c r="C28" s="169" t="s">
        <v>24</v>
      </c>
      <c r="D28" s="170">
        <v>1129.6400000000001</v>
      </c>
      <c r="E28" s="171">
        <v>6.94</v>
      </c>
      <c r="F28" s="172">
        <f t="shared" si="0"/>
        <v>7839.7016000000012</v>
      </c>
      <c r="G28" s="179">
        <v>0</v>
      </c>
      <c r="H28" s="180">
        <f>'MEMORIA DE CALCULO'!H85</f>
        <v>742.79119999999989</v>
      </c>
      <c r="I28" s="173">
        <f t="shared" si="5"/>
        <v>742.79119999999989</v>
      </c>
      <c r="J28" s="179">
        <f t="shared" si="1"/>
        <v>0</v>
      </c>
      <c r="K28" s="179">
        <f t="shared" si="2"/>
        <v>5154.97</v>
      </c>
      <c r="L28" s="173">
        <f t="shared" si="3"/>
        <v>5154.97</v>
      </c>
      <c r="M28" s="174">
        <f t="shared" si="4"/>
        <v>0.657546710706438</v>
      </c>
      <c r="N28" s="178"/>
    </row>
    <row r="29" spans="1:15" ht="38.25" x14ac:dyDescent="0.2">
      <c r="A29" s="175" t="s">
        <v>607</v>
      </c>
      <c r="B29" s="168" t="s">
        <v>45</v>
      </c>
      <c r="C29" s="169" t="s">
        <v>24</v>
      </c>
      <c r="D29" s="170">
        <v>4000</v>
      </c>
      <c r="E29" s="171">
        <v>0.3</v>
      </c>
      <c r="F29" s="172">
        <f t="shared" si="0"/>
        <v>1200</v>
      </c>
      <c r="G29" s="179">
        <v>4000</v>
      </c>
      <c r="H29" s="179"/>
      <c r="I29" s="173">
        <f t="shared" si="5"/>
        <v>4000</v>
      </c>
      <c r="J29" s="179">
        <f t="shared" si="1"/>
        <v>1200</v>
      </c>
      <c r="K29" s="179">
        <f t="shared" si="2"/>
        <v>0</v>
      </c>
      <c r="L29" s="173">
        <f t="shared" si="3"/>
        <v>1200</v>
      </c>
      <c r="M29" s="174">
        <f t="shared" si="4"/>
        <v>1</v>
      </c>
      <c r="N29" s="178"/>
    </row>
    <row r="30" spans="1:15" ht="30" customHeight="1" x14ac:dyDescent="0.2">
      <c r="A30" s="181" t="s">
        <v>921</v>
      </c>
      <c r="B30" s="182" t="s">
        <v>47</v>
      </c>
      <c r="C30" s="183"/>
      <c r="D30" s="184"/>
      <c r="E30" s="185"/>
      <c r="F30" s="163">
        <f>SUM(F31:F34)</f>
        <v>31327.78</v>
      </c>
      <c r="G30" s="185"/>
      <c r="H30" s="185"/>
      <c r="I30" s="185"/>
      <c r="J30" s="165">
        <f>SUM(J31:J34)</f>
        <v>0</v>
      </c>
      <c r="K30" s="165">
        <f>SUM(K31:K34)</f>
        <v>9087.7999999999993</v>
      </c>
      <c r="L30" s="165">
        <f>K30</f>
        <v>9087.7999999999993</v>
      </c>
      <c r="M30" s="186">
        <f>L30/F30</f>
        <v>0.29008758360790327</v>
      </c>
    </row>
    <row r="31" spans="1:15" s="189" customFormat="1" ht="30" customHeight="1" x14ac:dyDescent="0.2">
      <c r="A31" s="187" t="s">
        <v>620</v>
      </c>
      <c r="B31" s="168" t="s">
        <v>49</v>
      </c>
      <c r="C31" s="169" t="s">
        <v>50</v>
      </c>
      <c r="D31" s="170">
        <v>168.5</v>
      </c>
      <c r="E31" s="171">
        <v>66.13</v>
      </c>
      <c r="F31" s="171">
        <v>11142.9</v>
      </c>
      <c r="G31" s="179">
        <v>0</v>
      </c>
      <c r="H31" s="179">
        <f>'MEMORIA DE CALCULO'!H94</f>
        <v>54.38280000000001</v>
      </c>
      <c r="I31" s="173">
        <f t="shared" ref="I31:I34" si="6">G31+H31</f>
        <v>54.38280000000001</v>
      </c>
      <c r="J31" s="179">
        <f t="shared" ref="J31:J34" si="7">TRUNC(E31*G31,2)</f>
        <v>0</v>
      </c>
      <c r="K31" s="179">
        <f t="shared" ref="K31:K34" si="8">TRUNC(E31*H31,2)</f>
        <v>3596.33</v>
      </c>
      <c r="L31" s="173">
        <f t="shared" ref="L31:L34" si="9">J31+K31</f>
        <v>3596.33</v>
      </c>
      <c r="M31" s="188">
        <f t="shared" ref="M31:M72" si="10">L31/F31</f>
        <v>0.32274632277055343</v>
      </c>
    </row>
    <row r="32" spans="1:15" s="189" customFormat="1" ht="30" customHeight="1" x14ac:dyDescent="0.2">
      <c r="A32" s="187" t="s">
        <v>621</v>
      </c>
      <c r="B32" s="168" t="s">
        <v>52</v>
      </c>
      <c r="C32" s="169" t="s">
        <v>50</v>
      </c>
      <c r="D32" s="170">
        <v>94.33</v>
      </c>
      <c r="E32" s="171">
        <v>69.08</v>
      </c>
      <c r="F32" s="171">
        <v>6516.31</v>
      </c>
      <c r="G32" s="179">
        <v>0</v>
      </c>
      <c r="H32" s="179">
        <f>'MEMORIA DE CALCULO'!H103</f>
        <v>79.494399999999999</v>
      </c>
      <c r="I32" s="173">
        <f t="shared" si="6"/>
        <v>79.494399999999999</v>
      </c>
      <c r="J32" s="179">
        <f t="shared" si="7"/>
        <v>0</v>
      </c>
      <c r="K32" s="179">
        <f t="shared" si="8"/>
        <v>5491.47</v>
      </c>
      <c r="L32" s="173">
        <f t="shared" si="9"/>
        <v>5491.47</v>
      </c>
      <c r="M32" s="188">
        <f t="shared" si="10"/>
        <v>0.8427269420883905</v>
      </c>
      <c r="O32" s="190"/>
    </row>
    <row r="33" spans="1:15" s="189" customFormat="1" ht="25.5" x14ac:dyDescent="0.2">
      <c r="A33" s="191" t="s">
        <v>638</v>
      </c>
      <c r="B33" s="168" t="s">
        <v>49</v>
      </c>
      <c r="C33" s="169" t="s">
        <v>50</v>
      </c>
      <c r="D33" s="170">
        <v>184.58</v>
      </c>
      <c r="E33" s="171">
        <v>66.13</v>
      </c>
      <c r="F33" s="171">
        <v>12206.27</v>
      </c>
      <c r="G33" s="179">
        <v>0</v>
      </c>
      <c r="H33" s="179">
        <v>0</v>
      </c>
      <c r="I33" s="173">
        <f t="shared" si="6"/>
        <v>0</v>
      </c>
      <c r="J33" s="179">
        <f t="shared" si="7"/>
        <v>0</v>
      </c>
      <c r="K33" s="179">
        <f t="shared" si="8"/>
        <v>0</v>
      </c>
      <c r="L33" s="173">
        <f t="shared" si="9"/>
        <v>0</v>
      </c>
      <c r="M33" s="188">
        <f t="shared" si="10"/>
        <v>0</v>
      </c>
    </row>
    <row r="34" spans="1:15" s="189" customFormat="1" ht="25.5" x14ac:dyDescent="0.2">
      <c r="A34" s="191" t="s">
        <v>639</v>
      </c>
      <c r="B34" s="168" t="s">
        <v>54</v>
      </c>
      <c r="C34" s="169" t="s">
        <v>50</v>
      </c>
      <c r="D34" s="170">
        <v>55.58</v>
      </c>
      <c r="E34" s="171">
        <v>26.31</v>
      </c>
      <c r="F34" s="171">
        <v>1462.3</v>
      </c>
      <c r="G34" s="179">
        <v>0</v>
      </c>
      <c r="H34" s="179">
        <v>0</v>
      </c>
      <c r="I34" s="173">
        <f t="shared" si="6"/>
        <v>0</v>
      </c>
      <c r="J34" s="179">
        <f t="shared" si="7"/>
        <v>0</v>
      </c>
      <c r="K34" s="179">
        <f t="shared" si="8"/>
        <v>0</v>
      </c>
      <c r="L34" s="173">
        <f t="shared" si="9"/>
        <v>0</v>
      </c>
      <c r="M34" s="188">
        <f t="shared" si="10"/>
        <v>0</v>
      </c>
    </row>
    <row r="35" spans="1:15" ht="24.75" customHeight="1" x14ac:dyDescent="0.2">
      <c r="A35" s="192">
        <v>3</v>
      </c>
      <c r="B35" s="193" t="s">
        <v>922</v>
      </c>
      <c r="C35" s="193"/>
      <c r="D35" s="194"/>
      <c r="E35" s="185"/>
      <c r="F35" s="164">
        <f>F36+F45+F52</f>
        <v>110557.96</v>
      </c>
      <c r="G35" s="185"/>
      <c r="H35" s="185"/>
      <c r="I35" s="185"/>
      <c r="J35" s="165">
        <f>J36+J45+J52</f>
        <v>0</v>
      </c>
      <c r="K35" s="165"/>
      <c r="L35" s="165">
        <f>K35</f>
        <v>0</v>
      </c>
      <c r="M35" s="186">
        <f>L35/F35</f>
        <v>0</v>
      </c>
      <c r="O35" s="176"/>
    </row>
    <row r="36" spans="1:15" s="189" customFormat="1" ht="27" customHeight="1" x14ac:dyDescent="0.2">
      <c r="A36" s="195" t="s">
        <v>923</v>
      </c>
      <c r="B36" s="196" t="s">
        <v>924</v>
      </c>
      <c r="C36" s="196"/>
      <c r="D36" s="197"/>
      <c r="E36" s="198"/>
      <c r="F36" s="198">
        <f>SUM(F37:F44)</f>
        <v>40612.69</v>
      </c>
      <c r="G36" s="198"/>
      <c r="H36" s="197"/>
      <c r="I36" s="199"/>
      <c r="J36" s="200">
        <f>SUM(J37:J44)</f>
        <v>0</v>
      </c>
      <c r="K36" s="200">
        <f>SUM(K37:K44)</f>
        <v>27829.43</v>
      </c>
      <c r="L36" s="200">
        <f>K36</f>
        <v>27829.43</v>
      </c>
      <c r="M36" s="201">
        <f t="shared" ref="M36" si="11">L36/F36</f>
        <v>0.68523976126673702</v>
      </c>
    </row>
    <row r="37" spans="1:15" s="189" customFormat="1" ht="38.25" x14ac:dyDescent="0.2">
      <c r="A37" s="187" t="s">
        <v>627</v>
      </c>
      <c r="B37" s="168" t="s">
        <v>60</v>
      </c>
      <c r="C37" s="169" t="s">
        <v>24</v>
      </c>
      <c r="D37" s="170">
        <v>61.88</v>
      </c>
      <c r="E37" s="171">
        <v>27.39</v>
      </c>
      <c r="F37" s="171">
        <v>1694.89</v>
      </c>
      <c r="G37" s="179">
        <v>0</v>
      </c>
      <c r="H37" s="179">
        <f>'MEMORIA DE CALCULO'!H114</f>
        <v>26.434000000000005</v>
      </c>
      <c r="I37" s="173">
        <f t="shared" ref="I37:I44" si="12">G37+H37</f>
        <v>26.434000000000005</v>
      </c>
      <c r="J37" s="179">
        <f t="shared" ref="J37:J44" si="13">TRUNC(E37*G37,2)</f>
        <v>0</v>
      </c>
      <c r="K37" s="179">
        <f t="shared" ref="K37:K44" si="14">TRUNC(E37*H37,2)</f>
        <v>724.02</v>
      </c>
      <c r="L37" s="173">
        <f t="shared" ref="L37:L45" si="15">J37+K37</f>
        <v>724.02</v>
      </c>
      <c r="M37" s="188">
        <f t="shared" si="10"/>
        <v>0.42717816495465777</v>
      </c>
    </row>
    <row r="38" spans="1:15" s="189" customFormat="1" ht="38.25" x14ac:dyDescent="0.2">
      <c r="A38" s="187" t="s">
        <v>630</v>
      </c>
      <c r="B38" s="168" t="s">
        <v>62</v>
      </c>
      <c r="C38" s="169" t="s">
        <v>24</v>
      </c>
      <c r="D38" s="170">
        <v>165.15</v>
      </c>
      <c r="E38" s="171">
        <v>128.27000000000001</v>
      </c>
      <c r="F38" s="171">
        <v>21183.79</v>
      </c>
      <c r="G38" s="179">
        <v>0</v>
      </c>
      <c r="H38" s="179">
        <f>'MEMORIA DE CALCULO'!H123</f>
        <v>112.3</v>
      </c>
      <c r="I38" s="173">
        <f t="shared" si="12"/>
        <v>112.3</v>
      </c>
      <c r="J38" s="179">
        <f t="shared" si="13"/>
        <v>0</v>
      </c>
      <c r="K38" s="179">
        <f t="shared" si="14"/>
        <v>14404.72</v>
      </c>
      <c r="L38" s="173">
        <f t="shared" si="15"/>
        <v>14404.72</v>
      </c>
      <c r="M38" s="188">
        <f t="shared" si="10"/>
        <v>0.67998785864097022</v>
      </c>
      <c r="N38" s="190"/>
      <c r="O38" s="190"/>
    </row>
    <row r="39" spans="1:15" s="189" customFormat="1" ht="38.25" x14ac:dyDescent="0.2">
      <c r="A39" s="191" t="s">
        <v>640</v>
      </c>
      <c r="B39" s="168" t="s">
        <v>64</v>
      </c>
      <c r="C39" s="169" t="s">
        <v>65</v>
      </c>
      <c r="D39" s="170">
        <v>6.55</v>
      </c>
      <c r="E39" s="171">
        <v>14.13</v>
      </c>
      <c r="F39" s="171">
        <v>92.55</v>
      </c>
      <c r="G39" s="179">
        <v>0</v>
      </c>
      <c r="H39" s="179">
        <v>0</v>
      </c>
      <c r="I39" s="173">
        <f t="shared" si="12"/>
        <v>0</v>
      </c>
      <c r="J39" s="179">
        <f t="shared" si="13"/>
        <v>0</v>
      </c>
      <c r="K39" s="179">
        <f t="shared" si="14"/>
        <v>0</v>
      </c>
      <c r="L39" s="173">
        <f t="shared" si="15"/>
        <v>0</v>
      </c>
      <c r="M39" s="188">
        <f t="shared" si="10"/>
        <v>0</v>
      </c>
    </row>
    <row r="40" spans="1:15" s="189" customFormat="1" ht="38.25" x14ac:dyDescent="0.2">
      <c r="A40" s="191" t="s">
        <v>641</v>
      </c>
      <c r="B40" s="168" t="s">
        <v>67</v>
      </c>
      <c r="C40" s="169" t="s">
        <v>65</v>
      </c>
      <c r="D40" s="170">
        <v>32.450000000000003</v>
      </c>
      <c r="E40" s="171">
        <v>13.04</v>
      </c>
      <c r="F40" s="171">
        <v>423.14</v>
      </c>
      <c r="G40" s="179">
        <v>0</v>
      </c>
      <c r="H40" s="179">
        <v>0</v>
      </c>
      <c r="I40" s="173">
        <f t="shared" si="12"/>
        <v>0</v>
      </c>
      <c r="J40" s="179">
        <f t="shared" si="13"/>
        <v>0</v>
      </c>
      <c r="K40" s="179">
        <f t="shared" si="14"/>
        <v>0</v>
      </c>
      <c r="L40" s="173">
        <f t="shared" si="15"/>
        <v>0</v>
      </c>
      <c r="M40" s="188">
        <f t="shared" si="10"/>
        <v>0</v>
      </c>
      <c r="N40" s="202"/>
    </row>
    <row r="41" spans="1:15" s="189" customFormat="1" ht="38.25" x14ac:dyDescent="0.2">
      <c r="A41" s="187" t="s">
        <v>632</v>
      </c>
      <c r="B41" s="168" t="s">
        <v>69</v>
      </c>
      <c r="C41" s="169" t="s">
        <v>65</v>
      </c>
      <c r="D41" s="203">
        <v>312.26</v>
      </c>
      <c r="E41" s="171">
        <v>11.49</v>
      </c>
      <c r="F41" s="171">
        <v>3587.86</v>
      </c>
      <c r="G41" s="179">
        <v>0</v>
      </c>
      <c r="H41" s="204">
        <f>'MEMORIA DE CALCULO'!H131</f>
        <v>312.26</v>
      </c>
      <c r="I41" s="173">
        <f t="shared" si="12"/>
        <v>312.26</v>
      </c>
      <c r="J41" s="179">
        <f t="shared" si="13"/>
        <v>0</v>
      </c>
      <c r="K41" s="179">
        <f t="shared" si="14"/>
        <v>3587.86</v>
      </c>
      <c r="L41" s="173">
        <f t="shared" si="15"/>
        <v>3587.86</v>
      </c>
      <c r="M41" s="188">
        <f t="shared" si="10"/>
        <v>1</v>
      </c>
      <c r="N41" s="190">
        <v>195.8</v>
      </c>
      <c r="O41" s="190"/>
    </row>
    <row r="42" spans="1:15" s="189" customFormat="1" ht="38.25" x14ac:dyDescent="0.2">
      <c r="A42" s="191" t="s">
        <v>633</v>
      </c>
      <c r="B42" s="168" t="s">
        <v>71</v>
      </c>
      <c r="C42" s="169" t="s">
        <v>65</v>
      </c>
      <c r="D42" s="170">
        <v>32.64</v>
      </c>
      <c r="E42" s="171">
        <v>9.57</v>
      </c>
      <c r="F42" s="171">
        <v>312.36</v>
      </c>
      <c r="G42" s="179">
        <v>0</v>
      </c>
      <c r="H42" s="179"/>
      <c r="I42" s="173">
        <f t="shared" si="12"/>
        <v>0</v>
      </c>
      <c r="J42" s="179">
        <f t="shared" si="13"/>
        <v>0</v>
      </c>
      <c r="K42" s="179">
        <f t="shared" si="14"/>
        <v>0</v>
      </c>
      <c r="L42" s="173">
        <f t="shared" si="15"/>
        <v>0</v>
      </c>
      <c r="M42" s="188">
        <f t="shared" si="10"/>
        <v>0</v>
      </c>
      <c r="N42" s="190"/>
      <c r="O42" s="190"/>
    </row>
    <row r="43" spans="1:15" s="189" customFormat="1" ht="38.25" x14ac:dyDescent="0.2">
      <c r="A43" s="187" t="s">
        <v>634</v>
      </c>
      <c r="B43" s="168" t="s">
        <v>73</v>
      </c>
      <c r="C43" s="169" t="s">
        <v>65</v>
      </c>
      <c r="D43" s="170">
        <v>307.55</v>
      </c>
      <c r="E43" s="171">
        <v>15.18</v>
      </c>
      <c r="F43" s="171">
        <v>4668.6000000000004</v>
      </c>
      <c r="G43" s="179">
        <v>0</v>
      </c>
      <c r="H43" s="179">
        <f>'MEMORIA DE CALCULO'!H142</f>
        <v>118.89</v>
      </c>
      <c r="I43" s="173">
        <f t="shared" si="12"/>
        <v>118.89</v>
      </c>
      <c r="J43" s="179">
        <f t="shared" si="13"/>
        <v>0</v>
      </c>
      <c r="K43" s="179">
        <f t="shared" si="14"/>
        <v>1804.75</v>
      </c>
      <c r="L43" s="173">
        <f t="shared" si="15"/>
        <v>1804.75</v>
      </c>
      <c r="M43" s="188">
        <f t="shared" si="10"/>
        <v>0.38657199160347855</v>
      </c>
      <c r="N43" s="190"/>
      <c r="O43" s="190"/>
    </row>
    <row r="44" spans="1:15" s="189" customFormat="1" ht="38.25" x14ac:dyDescent="0.2">
      <c r="A44" s="187" t="s">
        <v>635</v>
      </c>
      <c r="B44" s="168" t="s">
        <v>75</v>
      </c>
      <c r="C44" s="169" t="s">
        <v>50</v>
      </c>
      <c r="D44" s="170">
        <v>16.12</v>
      </c>
      <c r="E44" s="171">
        <v>536.57000000000005</v>
      </c>
      <c r="F44" s="171">
        <v>8649.5</v>
      </c>
      <c r="G44" s="179">
        <v>0</v>
      </c>
      <c r="H44" s="179">
        <f>'MEMORIA DE CALCULO'!H151</f>
        <v>13.62</v>
      </c>
      <c r="I44" s="173">
        <f t="shared" si="12"/>
        <v>13.62</v>
      </c>
      <c r="J44" s="179">
        <f t="shared" si="13"/>
        <v>0</v>
      </c>
      <c r="K44" s="179">
        <f t="shared" si="14"/>
        <v>7308.08</v>
      </c>
      <c r="L44" s="173">
        <f t="shared" si="15"/>
        <v>7308.08</v>
      </c>
      <c r="M44" s="188">
        <f t="shared" si="10"/>
        <v>0.84491357881958495</v>
      </c>
      <c r="N44" s="190"/>
      <c r="O44" s="190"/>
    </row>
    <row r="45" spans="1:15" s="189" customFormat="1" ht="40.5" customHeight="1" x14ac:dyDescent="0.2">
      <c r="A45" s="195" t="s">
        <v>925</v>
      </c>
      <c r="B45" s="205" t="s">
        <v>77</v>
      </c>
      <c r="C45" s="206"/>
      <c r="D45" s="207"/>
      <c r="E45" s="208"/>
      <c r="F45" s="198">
        <f>SUM(F46:F51)</f>
        <v>62144.6</v>
      </c>
      <c r="G45" s="199"/>
      <c r="H45" s="199"/>
      <c r="I45" s="199"/>
      <c r="J45" s="199">
        <f>SUM(J46:J51)</f>
        <v>0</v>
      </c>
      <c r="K45" s="200">
        <f>K46+K47+K48+K49+K50+K51</f>
        <v>18078.349999999999</v>
      </c>
      <c r="L45" s="200">
        <f t="shared" si="15"/>
        <v>18078.349999999999</v>
      </c>
      <c r="M45" s="209">
        <f>L45/F45</f>
        <v>0.29090781821751205</v>
      </c>
      <c r="N45" s="190"/>
      <c r="O45" s="190"/>
    </row>
    <row r="46" spans="1:15" s="189" customFormat="1" ht="38.25" x14ac:dyDescent="0.2">
      <c r="A46" s="187" t="s">
        <v>637</v>
      </c>
      <c r="B46" s="168" t="s">
        <v>79</v>
      </c>
      <c r="C46" s="169" t="s">
        <v>24</v>
      </c>
      <c r="D46" s="170">
        <v>463.48</v>
      </c>
      <c r="E46" s="171">
        <v>64.540000000000006</v>
      </c>
      <c r="F46" s="171">
        <v>29912.99</v>
      </c>
      <c r="G46" s="179">
        <v>0</v>
      </c>
      <c r="H46" s="179">
        <f>'MEMORIA DE CALCULO'!H160</f>
        <v>57.64</v>
      </c>
      <c r="I46" s="173">
        <f t="shared" ref="I46:I51" si="16">G46+H46</f>
        <v>57.64</v>
      </c>
      <c r="J46" s="179">
        <f t="shared" ref="J46:J51" si="17">TRUNC(E46*G46,2)</f>
        <v>0</v>
      </c>
      <c r="K46" s="179">
        <f t="shared" ref="K46:K51" si="18">TRUNC(E46*H46,2)</f>
        <v>3720.08</v>
      </c>
      <c r="L46" s="173">
        <f t="shared" ref="L46:L51" si="19">J46+K46</f>
        <v>3720.08</v>
      </c>
      <c r="M46" s="188">
        <f t="shared" si="10"/>
        <v>0.1243633618705452</v>
      </c>
      <c r="N46" s="190"/>
      <c r="O46" s="190"/>
    </row>
    <row r="47" spans="1:15" s="189" customFormat="1" ht="38.25" x14ac:dyDescent="0.2">
      <c r="A47" s="191" t="s">
        <v>642</v>
      </c>
      <c r="B47" s="168" t="s">
        <v>64</v>
      </c>
      <c r="C47" s="169" t="s">
        <v>65</v>
      </c>
      <c r="D47" s="170">
        <v>0.73</v>
      </c>
      <c r="E47" s="171">
        <v>14.13</v>
      </c>
      <c r="F47" s="171">
        <v>10.31</v>
      </c>
      <c r="G47" s="179">
        <v>0</v>
      </c>
      <c r="H47" s="179">
        <v>0</v>
      </c>
      <c r="I47" s="173">
        <f t="shared" si="16"/>
        <v>0</v>
      </c>
      <c r="J47" s="179">
        <f t="shared" si="17"/>
        <v>0</v>
      </c>
      <c r="K47" s="179">
        <f t="shared" si="18"/>
        <v>0</v>
      </c>
      <c r="L47" s="173">
        <f t="shared" si="19"/>
        <v>0</v>
      </c>
      <c r="M47" s="188">
        <f t="shared" si="10"/>
        <v>0</v>
      </c>
      <c r="N47" s="190"/>
      <c r="O47" s="190"/>
    </row>
    <row r="48" spans="1:15" s="189" customFormat="1" ht="38.25" x14ac:dyDescent="0.2">
      <c r="A48" s="187" t="s">
        <v>643</v>
      </c>
      <c r="B48" s="168" t="s">
        <v>67</v>
      </c>
      <c r="C48" s="169" t="s">
        <v>65</v>
      </c>
      <c r="D48" s="170">
        <v>829.82</v>
      </c>
      <c r="E48" s="171">
        <v>13.04</v>
      </c>
      <c r="F48" s="171">
        <v>10820.85</v>
      </c>
      <c r="G48" s="179">
        <v>0</v>
      </c>
      <c r="H48" s="179">
        <f>'MEMORIA DE CALCULO'!H168</f>
        <v>412.32</v>
      </c>
      <c r="I48" s="173">
        <f t="shared" si="16"/>
        <v>412.32</v>
      </c>
      <c r="J48" s="179">
        <f t="shared" si="17"/>
        <v>0</v>
      </c>
      <c r="K48" s="179">
        <f t="shared" si="18"/>
        <v>5376.65</v>
      </c>
      <c r="L48" s="173">
        <f t="shared" si="19"/>
        <v>5376.65</v>
      </c>
      <c r="M48" s="188">
        <f t="shared" si="10"/>
        <v>0.4968787110069911</v>
      </c>
      <c r="N48" s="190"/>
      <c r="O48" s="190"/>
    </row>
    <row r="49" spans="1:15" s="189" customFormat="1" ht="38.25" x14ac:dyDescent="0.2">
      <c r="A49" s="191" t="s">
        <v>644</v>
      </c>
      <c r="B49" s="168" t="s">
        <v>69</v>
      </c>
      <c r="C49" s="169" t="s">
        <v>65</v>
      </c>
      <c r="D49" s="170">
        <v>100.82</v>
      </c>
      <c r="E49" s="171">
        <v>11.49</v>
      </c>
      <c r="F49" s="171">
        <v>1158.42</v>
      </c>
      <c r="G49" s="179">
        <v>0</v>
      </c>
      <c r="H49" s="179"/>
      <c r="I49" s="173">
        <f t="shared" si="16"/>
        <v>0</v>
      </c>
      <c r="J49" s="179">
        <f t="shared" si="17"/>
        <v>0</v>
      </c>
      <c r="K49" s="179">
        <f t="shared" si="18"/>
        <v>0</v>
      </c>
      <c r="L49" s="173">
        <f t="shared" si="19"/>
        <v>0</v>
      </c>
      <c r="M49" s="188">
        <f t="shared" si="10"/>
        <v>0</v>
      </c>
      <c r="N49" s="190"/>
      <c r="O49" s="190"/>
    </row>
    <row r="50" spans="1:15" s="189" customFormat="1" ht="38.25" x14ac:dyDescent="0.2">
      <c r="A50" s="187" t="s">
        <v>645</v>
      </c>
      <c r="B50" s="168" t="s">
        <v>73</v>
      </c>
      <c r="C50" s="169" t="s">
        <v>65</v>
      </c>
      <c r="D50" s="170">
        <v>395</v>
      </c>
      <c r="E50" s="171">
        <v>15.18</v>
      </c>
      <c r="F50" s="171">
        <v>5996.1</v>
      </c>
      <c r="G50" s="179">
        <v>0</v>
      </c>
      <c r="H50" s="179">
        <f>'MEMORIA DE CALCULO'!H176</f>
        <v>168.02</v>
      </c>
      <c r="I50" s="173">
        <f t="shared" si="16"/>
        <v>168.02</v>
      </c>
      <c r="J50" s="179">
        <f t="shared" si="17"/>
        <v>0</v>
      </c>
      <c r="K50" s="179">
        <f t="shared" si="18"/>
        <v>2550.54</v>
      </c>
      <c r="L50" s="173">
        <f t="shared" si="19"/>
        <v>2550.54</v>
      </c>
      <c r="M50" s="188">
        <f t="shared" si="10"/>
        <v>0.42536648821734124</v>
      </c>
      <c r="N50" s="190"/>
      <c r="O50" s="190"/>
    </row>
    <row r="51" spans="1:15" s="189" customFormat="1" ht="38.25" x14ac:dyDescent="0.2">
      <c r="A51" s="187" t="s">
        <v>646</v>
      </c>
      <c r="B51" s="168" t="s">
        <v>81</v>
      </c>
      <c r="C51" s="169" t="s">
        <v>50</v>
      </c>
      <c r="D51" s="170">
        <v>26.87</v>
      </c>
      <c r="E51" s="171">
        <v>530.17999999999995</v>
      </c>
      <c r="F51" s="171">
        <v>14245.93</v>
      </c>
      <c r="G51" s="179">
        <v>0</v>
      </c>
      <c r="H51" s="179">
        <f>'MEMORIA DE CALCULO'!H184</f>
        <v>12.13</v>
      </c>
      <c r="I51" s="173">
        <f t="shared" si="16"/>
        <v>12.13</v>
      </c>
      <c r="J51" s="179">
        <f t="shared" si="17"/>
        <v>0</v>
      </c>
      <c r="K51" s="179">
        <f t="shared" si="18"/>
        <v>6431.08</v>
      </c>
      <c r="L51" s="173">
        <f t="shared" si="19"/>
        <v>6431.08</v>
      </c>
      <c r="M51" s="188">
        <f t="shared" si="10"/>
        <v>0.45143279519132834</v>
      </c>
      <c r="N51" s="190"/>
      <c r="O51" s="190"/>
    </row>
    <row r="52" spans="1:15" s="189" customFormat="1" ht="36" customHeight="1" x14ac:dyDescent="0.2">
      <c r="A52" s="195" t="s">
        <v>926</v>
      </c>
      <c r="B52" s="205" t="s">
        <v>83</v>
      </c>
      <c r="C52" s="206"/>
      <c r="D52" s="207"/>
      <c r="E52" s="208"/>
      <c r="F52" s="198">
        <f>SUM(F53:F56)</f>
        <v>7800.67</v>
      </c>
      <c r="G52" s="199"/>
      <c r="H52" s="199"/>
      <c r="I52" s="199"/>
      <c r="J52" s="199">
        <f>SUM(J53:J56)</f>
        <v>0</v>
      </c>
      <c r="K52" s="199"/>
      <c r="L52" s="199"/>
      <c r="M52" s="209">
        <f>L52/F52</f>
        <v>0</v>
      </c>
      <c r="N52" s="190"/>
      <c r="O52" s="190"/>
    </row>
    <row r="53" spans="1:15" s="189" customFormat="1" ht="38.25" x14ac:dyDescent="0.2">
      <c r="A53" s="191" t="s">
        <v>647</v>
      </c>
      <c r="B53" s="168" t="s">
        <v>62</v>
      </c>
      <c r="C53" s="169" t="s">
        <v>24</v>
      </c>
      <c r="D53" s="170">
        <v>5.6</v>
      </c>
      <c r="E53" s="171">
        <v>128.27000000000001</v>
      </c>
      <c r="F53" s="171">
        <v>718.31</v>
      </c>
      <c r="G53" s="179">
        <v>0</v>
      </c>
      <c r="H53" s="179">
        <v>0</v>
      </c>
      <c r="I53" s="173">
        <f t="shared" ref="I53:I56" si="20">G53+H53</f>
        <v>0</v>
      </c>
      <c r="J53" s="179">
        <f t="shared" ref="J53:J56" si="21">TRUNC(E53*G53,2)</f>
        <v>0</v>
      </c>
      <c r="K53" s="179">
        <f t="shared" ref="K53:K56" si="22">TRUNC(E53*H53,2)</f>
        <v>0</v>
      </c>
      <c r="L53" s="173">
        <f t="shared" ref="L53:L56" si="23">J53+K53</f>
        <v>0</v>
      </c>
      <c r="M53" s="188">
        <f t="shared" si="10"/>
        <v>0</v>
      </c>
      <c r="N53" s="190"/>
      <c r="O53" s="190"/>
    </row>
    <row r="54" spans="1:15" s="189" customFormat="1" ht="38.25" x14ac:dyDescent="0.2">
      <c r="A54" s="191" t="s">
        <v>648</v>
      </c>
      <c r="B54" s="168" t="s">
        <v>69</v>
      </c>
      <c r="C54" s="169" t="s">
        <v>65</v>
      </c>
      <c r="D54" s="170">
        <v>325</v>
      </c>
      <c r="E54" s="171">
        <v>11.49</v>
      </c>
      <c r="F54" s="171">
        <v>3734.25</v>
      </c>
      <c r="G54" s="179">
        <v>0</v>
      </c>
      <c r="H54" s="179">
        <v>0</v>
      </c>
      <c r="I54" s="173">
        <f t="shared" si="20"/>
        <v>0</v>
      </c>
      <c r="J54" s="179">
        <f t="shared" si="21"/>
        <v>0</v>
      </c>
      <c r="K54" s="179">
        <f t="shared" si="22"/>
        <v>0</v>
      </c>
      <c r="L54" s="173">
        <f t="shared" si="23"/>
        <v>0</v>
      </c>
      <c r="M54" s="188">
        <f t="shared" si="10"/>
        <v>0</v>
      </c>
      <c r="N54" s="190"/>
      <c r="O54" s="190"/>
    </row>
    <row r="55" spans="1:15" s="189" customFormat="1" ht="38.25" x14ac:dyDescent="0.2">
      <c r="A55" s="191" t="s">
        <v>649</v>
      </c>
      <c r="B55" s="168" t="s">
        <v>73</v>
      </c>
      <c r="C55" s="169" t="s">
        <v>65</v>
      </c>
      <c r="D55" s="170">
        <v>82</v>
      </c>
      <c r="E55" s="171">
        <v>15.18</v>
      </c>
      <c r="F55" s="171">
        <v>1244.76</v>
      </c>
      <c r="G55" s="179">
        <v>0</v>
      </c>
      <c r="H55" s="179">
        <v>0</v>
      </c>
      <c r="I55" s="173">
        <f t="shared" si="20"/>
        <v>0</v>
      </c>
      <c r="J55" s="179">
        <f t="shared" si="21"/>
        <v>0</v>
      </c>
      <c r="K55" s="179">
        <f t="shared" si="22"/>
        <v>0</v>
      </c>
      <c r="L55" s="173">
        <f t="shared" si="23"/>
        <v>0</v>
      </c>
      <c r="M55" s="188">
        <f t="shared" si="10"/>
        <v>0</v>
      </c>
      <c r="N55" s="190"/>
      <c r="O55" s="190"/>
    </row>
    <row r="56" spans="1:15" s="189" customFormat="1" ht="38.25" x14ac:dyDescent="0.2">
      <c r="A56" s="191" t="s">
        <v>650</v>
      </c>
      <c r="B56" s="168" t="s">
        <v>75</v>
      </c>
      <c r="C56" s="169" t="s">
        <v>50</v>
      </c>
      <c r="D56" s="170">
        <v>3.92</v>
      </c>
      <c r="E56" s="171">
        <v>536.57000000000005</v>
      </c>
      <c r="F56" s="171">
        <v>2103.35</v>
      </c>
      <c r="G56" s="179">
        <v>0</v>
      </c>
      <c r="H56" s="179">
        <v>0</v>
      </c>
      <c r="I56" s="173">
        <f t="shared" si="20"/>
        <v>0</v>
      </c>
      <c r="J56" s="179">
        <f t="shared" si="21"/>
        <v>0</v>
      </c>
      <c r="K56" s="179">
        <f t="shared" si="22"/>
        <v>0</v>
      </c>
      <c r="L56" s="173">
        <f t="shared" si="23"/>
        <v>0</v>
      </c>
      <c r="M56" s="188">
        <f t="shared" si="10"/>
        <v>0</v>
      </c>
      <c r="N56" s="190"/>
      <c r="O56" s="190"/>
    </row>
    <row r="57" spans="1:15" ht="23.25" customHeight="1" x14ac:dyDescent="0.2">
      <c r="A57" s="192">
        <v>4</v>
      </c>
      <c r="B57" s="182" t="s">
        <v>85</v>
      </c>
      <c r="C57" s="193"/>
      <c r="D57" s="194"/>
      <c r="E57" s="185"/>
      <c r="F57" s="164">
        <f>F58+F65+F71+F73</f>
        <v>173762.92</v>
      </c>
      <c r="G57" s="185"/>
      <c r="H57" s="185"/>
      <c r="I57" s="185"/>
      <c r="J57" s="165"/>
      <c r="K57" s="165"/>
      <c r="L57" s="165"/>
      <c r="M57" s="186">
        <f>L57/F57</f>
        <v>0</v>
      </c>
    </row>
    <row r="58" spans="1:15" s="189" customFormat="1" ht="24.75" customHeight="1" x14ac:dyDescent="0.2">
      <c r="A58" s="195" t="s">
        <v>927</v>
      </c>
      <c r="B58" s="205" t="s">
        <v>87</v>
      </c>
      <c r="C58" s="196"/>
      <c r="D58" s="197"/>
      <c r="E58" s="198"/>
      <c r="F58" s="198">
        <f>SUM(F59:F64)</f>
        <v>65370.7</v>
      </c>
      <c r="G58" s="198"/>
      <c r="H58" s="198"/>
      <c r="I58" s="198"/>
      <c r="J58" s="200">
        <f>SUM(J59:J59)</f>
        <v>0</v>
      </c>
      <c r="K58" s="200">
        <f>SUM(K59:K59)</f>
        <v>0</v>
      </c>
      <c r="L58" s="200">
        <f>SUM(L59:L59)</f>
        <v>0</v>
      </c>
      <c r="M58" s="201">
        <f t="shared" si="10"/>
        <v>0</v>
      </c>
    </row>
    <row r="59" spans="1:15" s="189" customFormat="1" ht="51" x14ac:dyDescent="0.2">
      <c r="A59" s="191" t="s">
        <v>651</v>
      </c>
      <c r="B59" s="168" t="s">
        <v>89</v>
      </c>
      <c r="C59" s="169" t="s">
        <v>24</v>
      </c>
      <c r="D59" s="170">
        <v>453.62</v>
      </c>
      <c r="E59" s="171">
        <v>77.739999999999995</v>
      </c>
      <c r="F59" s="171">
        <v>35264.410000000003</v>
      </c>
      <c r="G59" s="179">
        <v>0</v>
      </c>
      <c r="H59" s="179">
        <v>0</v>
      </c>
      <c r="I59" s="173">
        <f>G59+H59</f>
        <v>0</v>
      </c>
      <c r="J59" s="179">
        <f>TRUNC(E59*G59,2)</f>
        <v>0</v>
      </c>
      <c r="K59" s="179">
        <f>TRUNC(E59*H59,2)</f>
        <v>0</v>
      </c>
      <c r="L59" s="173">
        <f>J59+K59</f>
        <v>0</v>
      </c>
      <c r="M59" s="188">
        <f t="shared" si="10"/>
        <v>0</v>
      </c>
    </row>
    <row r="60" spans="1:15" s="189" customFormat="1" ht="38.25" x14ac:dyDescent="0.2">
      <c r="A60" s="191" t="s">
        <v>652</v>
      </c>
      <c r="B60" s="168" t="s">
        <v>91</v>
      </c>
      <c r="C60" s="169" t="s">
        <v>65</v>
      </c>
      <c r="D60" s="170">
        <v>0.73</v>
      </c>
      <c r="E60" s="171">
        <v>12.52</v>
      </c>
      <c r="F60" s="171">
        <v>9.1300000000000008</v>
      </c>
      <c r="G60" s="179">
        <v>0</v>
      </c>
      <c r="H60" s="179">
        <v>0</v>
      </c>
      <c r="I60" s="173">
        <f t="shared" ref="I60:I64" si="24">G60+H60</f>
        <v>0</v>
      </c>
      <c r="J60" s="179">
        <f t="shared" ref="J60:J64" si="25">TRUNC(E60*G60,2)</f>
        <v>0</v>
      </c>
      <c r="K60" s="179">
        <f t="shared" ref="K60:K64" si="26">TRUNC(E60*H60,2)</f>
        <v>0</v>
      </c>
      <c r="L60" s="173">
        <f t="shared" ref="L60:L64" si="27">J60+K60</f>
        <v>0</v>
      </c>
      <c r="M60" s="188">
        <f t="shared" si="10"/>
        <v>0</v>
      </c>
    </row>
    <row r="61" spans="1:15" s="189" customFormat="1" ht="38.25" x14ac:dyDescent="0.2">
      <c r="A61" s="191" t="s">
        <v>653</v>
      </c>
      <c r="B61" s="168" t="s">
        <v>93</v>
      </c>
      <c r="C61" s="169" t="s">
        <v>65</v>
      </c>
      <c r="D61" s="170">
        <v>829.82</v>
      </c>
      <c r="E61" s="171">
        <v>11.9</v>
      </c>
      <c r="F61" s="171">
        <v>9874.85</v>
      </c>
      <c r="G61" s="179">
        <v>0</v>
      </c>
      <c r="H61" s="179">
        <v>0</v>
      </c>
      <c r="I61" s="173">
        <f t="shared" si="24"/>
        <v>0</v>
      </c>
      <c r="J61" s="179">
        <f t="shared" si="25"/>
        <v>0</v>
      </c>
      <c r="K61" s="179">
        <f t="shared" si="26"/>
        <v>0</v>
      </c>
      <c r="L61" s="173">
        <f t="shared" si="27"/>
        <v>0</v>
      </c>
      <c r="M61" s="188">
        <f t="shared" si="10"/>
        <v>0</v>
      </c>
    </row>
    <row r="62" spans="1:15" s="189" customFormat="1" ht="38.25" x14ac:dyDescent="0.2">
      <c r="A62" s="191" t="s">
        <v>654</v>
      </c>
      <c r="B62" s="168" t="s">
        <v>95</v>
      </c>
      <c r="C62" s="169" t="s">
        <v>65</v>
      </c>
      <c r="D62" s="170">
        <v>100.82</v>
      </c>
      <c r="E62" s="171">
        <v>10.71</v>
      </c>
      <c r="F62" s="171">
        <v>1079.78</v>
      </c>
      <c r="G62" s="179">
        <v>0</v>
      </c>
      <c r="H62" s="179">
        <v>0</v>
      </c>
      <c r="I62" s="173">
        <f t="shared" si="24"/>
        <v>0</v>
      </c>
      <c r="J62" s="179">
        <f t="shared" si="25"/>
        <v>0</v>
      </c>
      <c r="K62" s="179">
        <f t="shared" si="26"/>
        <v>0</v>
      </c>
      <c r="L62" s="173">
        <f t="shared" si="27"/>
        <v>0</v>
      </c>
      <c r="M62" s="188">
        <f t="shared" si="10"/>
        <v>0</v>
      </c>
    </row>
    <row r="63" spans="1:15" s="189" customFormat="1" ht="38.25" x14ac:dyDescent="0.2">
      <c r="A63" s="191" t="s">
        <v>655</v>
      </c>
      <c r="B63" s="168" t="s">
        <v>97</v>
      </c>
      <c r="C63" s="169" t="s">
        <v>65</v>
      </c>
      <c r="D63" s="170">
        <v>379</v>
      </c>
      <c r="E63" s="171">
        <v>13.01</v>
      </c>
      <c r="F63" s="171">
        <v>4930.79</v>
      </c>
      <c r="G63" s="179">
        <v>0</v>
      </c>
      <c r="H63" s="179">
        <v>0</v>
      </c>
      <c r="I63" s="173">
        <f t="shared" si="24"/>
        <v>0</v>
      </c>
      <c r="J63" s="179">
        <f t="shared" si="25"/>
        <v>0</v>
      </c>
      <c r="K63" s="179">
        <f t="shared" si="26"/>
        <v>0</v>
      </c>
      <c r="L63" s="173">
        <f t="shared" si="27"/>
        <v>0</v>
      </c>
      <c r="M63" s="188">
        <f t="shared" si="10"/>
        <v>0</v>
      </c>
    </row>
    <row r="64" spans="1:15" s="189" customFormat="1" ht="51" x14ac:dyDescent="0.2">
      <c r="A64" s="191" t="s">
        <v>656</v>
      </c>
      <c r="B64" s="168" t="s">
        <v>99</v>
      </c>
      <c r="C64" s="169" t="s">
        <v>50</v>
      </c>
      <c r="D64" s="170">
        <v>27.81</v>
      </c>
      <c r="E64" s="171">
        <v>511.03</v>
      </c>
      <c r="F64" s="171">
        <v>14211.74</v>
      </c>
      <c r="G64" s="179">
        <v>0</v>
      </c>
      <c r="H64" s="179">
        <v>0</v>
      </c>
      <c r="I64" s="173">
        <f t="shared" si="24"/>
        <v>0</v>
      </c>
      <c r="J64" s="179">
        <f t="shared" si="25"/>
        <v>0</v>
      </c>
      <c r="K64" s="179">
        <f t="shared" si="26"/>
        <v>0</v>
      </c>
      <c r="L64" s="173">
        <f t="shared" si="27"/>
        <v>0</v>
      </c>
      <c r="M64" s="188">
        <f t="shared" si="10"/>
        <v>0</v>
      </c>
    </row>
    <row r="65" spans="1:13" s="189" customFormat="1" ht="23.25" customHeight="1" x14ac:dyDescent="0.2">
      <c r="A65" s="195" t="s">
        <v>928</v>
      </c>
      <c r="B65" s="205" t="s">
        <v>101</v>
      </c>
      <c r="C65" s="196"/>
      <c r="D65" s="197"/>
      <c r="E65" s="198"/>
      <c r="F65" s="198">
        <f>SUM(F66:F70)</f>
        <v>40599.880000000005</v>
      </c>
      <c r="G65" s="198"/>
      <c r="H65" s="198"/>
      <c r="I65" s="198"/>
      <c r="J65" s="200">
        <f t="shared" ref="J65:L71" si="28">SUM(J66)</f>
        <v>0</v>
      </c>
      <c r="K65" s="200">
        <f t="shared" si="28"/>
        <v>0</v>
      </c>
      <c r="L65" s="200">
        <f t="shared" si="28"/>
        <v>0</v>
      </c>
      <c r="M65" s="201">
        <f t="shared" si="10"/>
        <v>0</v>
      </c>
    </row>
    <row r="66" spans="1:13" s="211" customFormat="1" ht="51" x14ac:dyDescent="0.2">
      <c r="A66" s="210" t="s">
        <v>657</v>
      </c>
      <c r="B66" s="168" t="s">
        <v>103</v>
      </c>
      <c r="C66" s="169" t="s">
        <v>24</v>
      </c>
      <c r="D66" s="170">
        <v>319.27</v>
      </c>
      <c r="E66" s="171">
        <v>40.75</v>
      </c>
      <c r="F66" s="171">
        <v>13010.25</v>
      </c>
      <c r="G66" s="179">
        <v>0</v>
      </c>
      <c r="H66" s="179"/>
      <c r="I66" s="173">
        <f>G66+H66</f>
        <v>0</v>
      </c>
      <c r="J66" s="179">
        <f>TRUNC(E66*G66,2)</f>
        <v>0</v>
      </c>
      <c r="K66" s="179">
        <f>TRUNC(E66*H66,2)</f>
        <v>0</v>
      </c>
      <c r="L66" s="173">
        <f>J66+K66</f>
        <v>0</v>
      </c>
      <c r="M66" s="188">
        <f t="shared" si="10"/>
        <v>0</v>
      </c>
    </row>
    <row r="67" spans="1:13" s="211" customFormat="1" ht="38.25" x14ac:dyDescent="0.2">
      <c r="A67" s="210" t="s">
        <v>658</v>
      </c>
      <c r="B67" s="168" t="s">
        <v>69</v>
      </c>
      <c r="C67" s="169" t="s">
        <v>65</v>
      </c>
      <c r="D67" s="170">
        <v>1063.9100000000001</v>
      </c>
      <c r="E67" s="171">
        <v>11.49</v>
      </c>
      <c r="F67" s="171">
        <v>12224.32</v>
      </c>
      <c r="G67" s="179">
        <v>0</v>
      </c>
      <c r="H67" s="179"/>
      <c r="I67" s="173">
        <f t="shared" ref="I67:I70" si="29">G67+H67</f>
        <v>0</v>
      </c>
      <c r="J67" s="179">
        <f t="shared" ref="J67:J70" si="30">TRUNC(E67*G67,2)</f>
        <v>0</v>
      </c>
      <c r="K67" s="179">
        <f t="shared" ref="K67:K70" si="31">TRUNC(E67*H67,2)</f>
        <v>0</v>
      </c>
      <c r="L67" s="173">
        <f t="shared" ref="L67:L70" si="32">J67+K67</f>
        <v>0</v>
      </c>
      <c r="M67" s="188">
        <f t="shared" si="10"/>
        <v>0</v>
      </c>
    </row>
    <row r="68" spans="1:13" s="211" customFormat="1" ht="38.25" x14ac:dyDescent="0.2">
      <c r="A68" s="210" t="s">
        <v>659</v>
      </c>
      <c r="B68" s="168" t="s">
        <v>71</v>
      </c>
      <c r="C68" s="169" t="s">
        <v>65</v>
      </c>
      <c r="D68" s="170">
        <v>102.27</v>
      </c>
      <c r="E68" s="171">
        <v>9.57</v>
      </c>
      <c r="F68" s="171">
        <v>978.72</v>
      </c>
      <c r="G68" s="179">
        <v>0</v>
      </c>
      <c r="H68" s="179"/>
      <c r="I68" s="173">
        <f t="shared" si="29"/>
        <v>0</v>
      </c>
      <c r="J68" s="179">
        <f t="shared" si="30"/>
        <v>0</v>
      </c>
      <c r="K68" s="179">
        <f t="shared" si="31"/>
        <v>0</v>
      </c>
      <c r="L68" s="173">
        <f t="shared" si="32"/>
        <v>0</v>
      </c>
      <c r="M68" s="188">
        <f t="shared" si="10"/>
        <v>0</v>
      </c>
    </row>
    <row r="69" spans="1:13" s="211" customFormat="1" ht="38.25" x14ac:dyDescent="0.2">
      <c r="A69" s="210" t="s">
        <v>660</v>
      </c>
      <c r="B69" s="168" t="s">
        <v>73</v>
      </c>
      <c r="C69" s="169" t="s">
        <v>65</v>
      </c>
      <c r="D69" s="170">
        <v>404.73</v>
      </c>
      <c r="E69" s="171">
        <v>15.18</v>
      </c>
      <c r="F69" s="171">
        <v>6143.8</v>
      </c>
      <c r="G69" s="179">
        <v>0</v>
      </c>
      <c r="H69" s="179"/>
      <c r="I69" s="173">
        <f t="shared" si="29"/>
        <v>0</v>
      </c>
      <c r="J69" s="179">
        <f t="shared" si="30"/>
        <v>0</v>
      </c>
      <c r="K69" s="179">
        <f t="shared" si="31"/>
        <v>0</v>
      </c>
      <c r="L69" s="173">
        <f t="shared" si="32"/>
        <v>0</v>
      </c>
      <c r="M69" s="188">
        <f t="shared" si="10"/>
        <v>0</v>
      </c>
    </row>
    <row r="70" spans="1:13" s="211" customFormat="1" ht="38.25" x14ac:dyDescent="0.2">
      <c r="A70" s="210" t="s">
        <v>661</v>
      </c>
      <c r="B70" s="168" t="s">
        <v>105</v>
      </c>
      <c r="C70" s="169" t="s">
        <v>50</v>
      </c>
      <c r="D70" s="170">
        <v>16.149999999999999</v>
      </c>
      <c r="E70" s="171">
        <v>510.39</v>
      </c>
      <c r="F70" s="171">
        <v>8242.7900000000009</v>
      </c>
      <c r="G70" s="179">
        <v>0</v>
      </c>
      <c r="H70" s="179"/>
      <c r="I70" s="173">
        <f t="shared" si="29"/>
        <v>0</v>
      </c>
      <c r="J70" s="179">
        <f t="shared" si="30"/>
        <v>0</v>
      </c>
      <c r="K70" s="179">
        <f t="shared" si="31"/>
        <v>0</v>
      </c>
      <c r="L70" s="173">
        <f t="shared" si="32"/>
        <v>0</v>
      </c>
      <c r="M70" s="188">
        <f t="shared" si="10"/>
        <v>0</v>
      </c>
    </row>
    <row r="71" spans="1:13" s="189" customFormat="1" ht="27.75" customHeight="1" x14ac:dyDescent="0.2">
      <c r="A71" s="195" t="s">
        <v>929</v>
      </c>
      <c r="B71" s="205" t="s">
        <v>107</v>
      </c>
      <c r="C71" s="196"/>
      <c r="D71" s="197"/>
      <c r="E71" s="198"/>
      <c r="F71" s="198">
        <f>SUM(F72)</f>
        <v>55985.86</v>
      </c>
      <c r="G71" s="198"/>
      <c r="H71" s="198"/>
      <c r="I71" s="198"/>
      <c r="J71" s="200">
        <f t="shared" si="28"/>
        <v>0</v>
      </c>
      <c r="K71" s="200">
        <f t="shared" si="28"/>
        <v>0</v>
      </c>
      <c r="L71" s="200">
        <f t="shared" si="28"/>
        <v>0</v>
      </c>
      <c r="M71" s="201">
        <f t="shared" si="10"/>
        <v>0</v>
      </c>
    </row>
    <row r="72" spans="1:13" s="211" customFormat="1" ht="51" x14ac:dyDescent="0.2">
      <c r="A72" s="191" t="s">
        <v>662</v>
      </c>
      <c r="B72" s="168" t="s">
        <v>110</v>
      </c>
      <c r="C72" s="169" t="s">
        <v>111</v>
      </c>
      <c r="D72" s="170">
        <v>647.46</v>
      </c>
      <c r="E72" s="171">
        <v>86.47</v>
      </c>
      <c r="F72" s="171">
        <v>55985.86</v>
      </c>
      <c r="G72" s="179">
        <v>0</v>
      </c>
      <c r="H72" s="179">
        <v>0</v>
      </c>
      <c r="I72" s="173">
        <f>G72+H72</f>
        <v>0</v>
      </c>
      <c r="J72" s="179">
        <f>TRUNC(E72*G72,2)</f>
        <v>0</v>
      </c>
      <c r="K72" s="179">
        <f>TRUNC(E72*H72,2)</f>
        <v>0</v>
      </c>
      <c r="L72" s="173">
        <f>J72+K72</f>
        <v>0</v>
      </c>
      <c r="M72" s="188">
        <f t="shared" si="10"/>
        <v>0</v>
      </c>
    </row>
    <row r="73" spans="1:13" s="211" customFormat="1" ht="27" customHeight="1" x14ac:dyDescent="0.2">
      <c r="A73" s="195" t="s">
        <v>930</v>
      </c>
      <c r="B73" s="205" t="s">
        <v>113</v>
      </c>
      <c r="C73" s="212"/>
      <c r="D73" s="213"/>
      <c r="E73" s="214"/>
      <c r="F73" s="198">
        <f>SUM(F74)</f>
        <v>11806.48</v>
      </c>
      <c r="G73" s="199"/>
      <c r="H73" s="199"/>
      <c r="I73" s="199"/>
      <c r="J73" s="199"/>
      <c r="K73" s="199"/>
      <c r="L73" s="199"/>
      <c r="M73" s="209">
        <f>L73/F73</f>
        <v>0</v>
      </c>
    </row>
    <row r="74" spans="1:13" s="211" customFormat="1" ht="25.5" x14ac:dyDescent="0.2">
      <c r="A74" s="191" t="s">
        <v>663</v>
      </c>
      <c r="B74" s="168" t="s">
        <v>115</v>
      </c>
      <c r="C74" s="169" t="s">
        <v>116</v>
      </c>
      <c r="D74" s="170">
        <v>232</v>
      </c>
      <c r="E74" s="171">
        <v>50.89</v>
      </c>
      <c r="F74" s="171">
        <v>11806.48</v>
      </c>
      <c r="G74" s="179">
        <v>0</v>
      </c>
      <c r="H74" s="179">
        <v>0</v>
      </c>
      <c r="I74" s="173">
        <f>G74+H74</f>
        <v>0</v>
      </c>
      <c r="J74" s="179">
        <f>TRUNC(E74*G74,2)</f>
        <v>0</v>
      </c>
      <c r="K74" s="179">
        <f>TRUNC(E74*H74,2)</f>
        <v>0</v>
      </c>
      <c r="L74" s="173">
        <f>J74+K74</f>
        <v>0</v>
      </c>
      <c r="M74" s="188">
        <f t="shared" ref="M74" si="33">L74/F74</f>
        <v>0</v>
      </c>
    </row>
    <row r="75" spans="1:13" ht="34.5" customHeight="1" x14ac:dyDescent="0.2">
      <c r="A75" s="192">
        <v>5</v>
      </c>
      <c r="B75" s="182" t="s">
        <v>118</v>
      </c>
      <c r="C75" s="193"/>
      <c r="D75" s="194"/>
      <c r="E75" s="185"/>
      <c r="F75" s="164">
        <f>SUM(F76:F78)</f>
        <v>53575.28</v>
      </c>
      <c r="G75" s="185"/>
      <c r="H75" s="185"/>
      <c r="I75" s="185"/>
      <c r="J75" s="165"/>
      <c r="K75" s="165">
        <f>K76</f>
        <v>2977.66</v>
      </c>
      <c r="L75" s="165">
        <f>L76</f>
        <v>2977.66</v>
      </c>
      <c r="M75" s="186"/>
    </row>
    <row r="76" spans="1:13" s="189" customFormat="1" ht="51" x14ac:dyDescent="0.2">
      <c r="A76" s="187" t="s">
        <v>664</v>
      </c>
      <c r="B76" s="168" t="s">
        <v>120</v>
      </c>
      <c r="C76" s="169" t="s">
        <v>24</v>
      </c>
      <c r="D76" s="170">
        <v>914.03</v>
      </c>
      <c r="E76" s="171">
        <v>45.43</v>
      </c>
      <c r="F76" s="171">
        <v>41524.379999999997</v>
      </c>
      <c r="G76" s="179">
        <v>0</v>
      </c>
      <c r="H76" s="179">
        <f>'MEMORIA DE CALCULO'!H192</f>
        <v>65.543999999999997</v>
      </c>
      <c r="I76" s="173">
        <f>G76+H76</f>
        <v>65.543999999999997</v>
      </c>
      <c r="J76" s="179">
        <f>TRUNC(E76*G76,2)</f>
        <v>0</v>
      </c>
      <c r="K76" s="179">
        <f>TRUNC(E76*H76,2)</f>
        <v>2977.66</v>
      </c>
      <c r="L76" s="173">
        <f>J76+K76</f>
        <v>2977.66</v>
      </c>
      <c r="M76" s="188">
        <f t="shared" ref="M76:M87" si="34">L76/F76</f>
        <v>7.1708716662355954E-2</v>
      </c>
    </row>
    <row r="77" spans="1:13" s="189" customFormat="1" ht="25.5" x14ac:dyDescent="0.2">
      <c r="A77" s="191" t="s">
        <v>665</v>
      </c>
      <c r="B77" s="168" t="s">
        <v>122</v>
      </c>
      <c r="C77" s="169" t="s">
        <v>116</v>
      </c>
      <c r="D77" s="170">
        <v>295.3</v>
      </c>
      <c r="E77" s="171">
        <v>21.79</v>
      </c>
      <c r="F77" s="171">
        <v>6434.58</v>
      </c>
      <c r="G77" s="179">
        <v>0</v>
      </c>
      <c r="H77" s="179">
        <v>0</v>
      </c>
      <c r="I77" s="173">
        <f>G77+H77</f>
        <v>0</v>
      </c>
      <c r="J77" s="179">
        <f>TRUNC(E77*G77,2)</f>
        <v>0</v>
      </c>
      <c r="K77" s="179">
        <f>TRUNC(E77*H77,2)</f>
        <v>0</v>
      </c>
      <c r="L77" s="173">
        <f>J77+K77</f>
        <v>0</v>
      </c>
      <c r="M77" s="188">
        <f t="shared" si="34"/>
        <v>0</v>
      </c>
    </row>
    <row r="78" spans="1:13" s="189" customFormat="1" x14ac:dyDescent="0.2">
      <c r="A78" s="191" t="s">
        <v>666</v>
      </c>
      <c r="B78" s="168" t="s">
        <v>124</v>
      </c>
      <c r="C78" s="169" t="s">
        <v>24</v>
      </c>
      <c r="D78" s="170">
        <v>12.92</v>
      </c>
      <c r="E78" s="171">
        <v>434.7</v>
      </c>
      <c r="F78" s="171">
        <v>5616.32</v>
      </c>
      <c r="G78" s="179">
        <v>0</v>
      </c>
      <c r="H78" s="179">
        <v>0</v>
      </c>
      <c r="I78" s="173">
        <f>G78+H78</f>
        <v>0</v>
      </c>
      <c r="J78" s="179">
        <f>TRUNC(E78*G78,2)</f>
        <v>0</v>
      </c>
      <c r="K78" s="179">
        <f>TRUNC(E78*H78,2)</f>
        <v>0</v>
      </c>
      <c r="L78" s="173">
        <f>J78+K78</f>
        <v>0</v>
      </c>
      <c r="M78" s="188">
        <f t="shared" si="34"/>
        <v>0</v>
      </c>
    </row>
    <row r="79" spans="1:13" s="189" customFormat="1" ht="25.5" customHeight="1" x14ac:dyDescent="0.2">
      <c r="A79" s="215">
        <v>6</v>
      </c>
      <c r="B79" s="216" t="s">
        <v>126</v>
      </c>
      <c r="C79" s="217"/>
      <c r="D79" s="218"/>
      <c r="E79" s="219"/>
      <c r="F79" s="219">
        <f>F80+F88+F92+F94+F106</f>
        <v>149488.57</v>
      </c>
      <c r="G79" s="219"/>
      <c r="H79" s="219"/>
      <c r="I79" s="219"/>
      <c r="J79" s="220">
        <f t="shared" ref="J79:L79" si="35">SUM(J81)</f>
        <v>0</v>
      </c>
      <c r="K79" s="220">
        <f t="shared" si="35"/>
        <v>0</v>
      </c>
      <c r="L79" s="220">
        <f t="shared" si="35"/>
        <v>0</v>
      </c>
      <c r="M79" s="221">
        <f t="shared" si="34"/>
        <v>0</v>
      </c>
    </row>
    <row r="80" spans="1:13" s="189" customFormat="1" ht="27" customHeight="1" x14ac:dyDescent="0.2">
      <c r="A80" s="195" t="s">
        <v>931</v>
      </c>
      <c r="B80" s="205" t="s">
        <v>128</v>
      </c>
      <c r="C80" s="196"/>
      <c r="D80" s="197"/>
      <c r="E80" s="198"/>
      <c r="F80" s="198">
        <f>SUM(F81:F87)</f>
        <v>25618.06</v>
      </c>
      <c r="G80" s="198"/>
      <c r="H80" s="198"/>
      <c r="I80" s="198"/>
      <c r="J80" s="200"/>
      <c r="K80" s="200"/>
      <c r="L80" s="200"/>
      <c r="M80" s="209">
        <f>L80/F80</f>
        <v>0</v>
      </c>
    </row>
    <row r="81" spans="1:13" s="211" customFormat="1" ht="63.75" x14ac:dyDescent="0.2">
      <c r="A81" s="191" t="s">
        <v>667</v>
      </c>
      <c r="B81" s="168" t="s">
        <v>130</v>
      </c>
      <c r="C81" s="169" t="s">
        <v>31</v>
      </c>
      <c r="D81" s="170">
        <v>7</v>
      </c>
      <c r="E81" s="171">
        <v>894.39</v>
      </c>
      <c r="F81" s="171">
        <v>6260.73</v>
      </c>
      <c r="G81" s="179">
        <v>0</v>
      </c>
      <c r="H81" s="179">
        <v>0</v>
      </c>
      <c r="I81" s="173">
        <f>G81+H81</f>
        <v>0</v>
      </c>
      <c r="J81" s="179">
        <f>TRUNC(E81*G81,2)</f>
        <v>0</v>
      </c>
      <c r="K81" s="179">
        <f>TRUNC(E81*H81,2)</f>
        <v>0</v>
      </c>
      <c r="L81" s="173">
        <f>J81+K81</f>
        <v>0</v>
      </c>
      <c r="M81" s="188">
        <f t="shared" si="34"/>
        <v>0</v>
      </c>
    </row>
    <row r="82" spans="1:13" s="211" customFormat="1" ht="63.75" x14ac:dyDescent="0.2">
      <c r="A82" s="191" t="s">
        <v>668</v>
      </c>
      <c r="B82" s="168" t="s">
        <v>132</v>
      </c>
      <c r="C82" s="169" t="s">
        <v>31</v>
      </c>
      <c r="D82" s="170">
        <v>7</v>
      </c>
      <c r="E82" s="171">
        <v>742.48</v>
      </c>
      <c r="F82" s="171">
        <v>5197.3599999999997</v>
      </c>
      <c r="G82" s="179">
        <v>0</v>
      </c>
      <c r="H82" s="179">
        <v>0</v>
      </c>
      <c r="I82" s="173">
        <f>G82+H82</f>
        <v>0</v>
      </c>
      <c r="J82" s="179">
        <f>TRUNC(E82*G82,2)</f>
        <v>0</v>
      </c>
      <c r="K82" s="179">
        <f>TRUNC(E82*H82,2)</f>
        <v>0</v>
      </c>
      <c r="L82" s="173">
        <f>J82+K82</f>
        <v>0</v>
      </c>
      <c r="M82" s="188">
        <f t="shared" si="34"/>
        <v>0</v>
      </c>
    </row>
    <row r="83" spans="1:13" s="211" customFormat="1" ht="63.75" x14ac:dyDescent="0.2">
      <c r="A83" s="191" t="s">
        <v>669</v>
      </c>
      <c r="B83" s="168" t="s">
        <v>130</v>
      </c>
      <c r="C83" s="169" t="s">
        <v>31</v>
      </c>
      <c r="D83" s="170">
        <v>2</v>
      </c>
      <c r="E83" s="171">
        <v>894.39</v>
      </c>
      <c r="F83" s="171">
        <v>1788.78</v>
      </c>
      <c r="G83" s="179">
        <v>0</v>
      </c>
      <c r="H83" s="179">
        <v>0</v>
      </c>
      <c r="I83" s="173">
        <f>G83+H83</f>
        <v>0</v>
      </c>
      <c r="J83" s="179">
        <f>TRUNC(E83*G83,2)</f>
        <v>0</v>
      </c>
      <c r="K83" s="179">
        <f>TRUNC(E83*H83,2)</f>
        <v>0</v>
      </c>
      <c r="L83" s="173">
        <f>J83+K83</f>
        <v>0</v>
      </c>
      <c r="M83" s="188">
        <f t="shared" si="34"/>
        <v>0</v>
      </c>
    </row>
    <row r="84" spans="1:13" s="211" customFormat="1" ht="51" x14ac:dyDescent="0.2">
      <c r="A84" s="191" t="s">
        <v>670</v>
      </c>
      <c r="B84" s="168" t="s">
        <v>134</v>
      </c>
      <c r="C84" s="169" t="s">
        <v>31</v>
      </c>
      <c r="D84" s="170">
        <v>1</v>
      </c>
      <c r="E84" s="171">
        <v>1208.27</v>
      </c>
      <c r="F84" s="171">
        <v>1208.27</v>
      </c>
      <c r="G84" s="179">
        <v>0</v>
      </c>
      <c r="H84" s="179">
        <v>0</v>
      </c>
      <c r="I84" s="173">
        <f>G84+H84</f>
        <v>0</v>
      </c>
      <c r="J84" s="179">
        <f>TRUNC(E84*G84,2)</f>
        <v>0</v>
      </c>
      <c r="K84" s="179">
        <f>TRUNC(E84*H84,2)</f>
        <v>0</v>
      </c>
      <c r="L84" s="173">
        <f>J84+K84</f>
        <v>0</v>
      </c>
      <c r="M84" s="188">
        <f t="shared" si="34"/>
        <v>0</v>
      </c>
    </row>
    <row r="85" spans="1:13" s="211" customFormat="1" ht="63.75" x14ac:dyDescent="0.2">
      <c r="A85" s="191" t="s">
        <v>671</v>
      </c>
      <c r="B85" s="168" t="s">
        <v>136</v>
      </c>
      <c r="C85" s="169" t="s">
        <v>31</v>
      </c>
      <c r="D85" s="170">
        <v>3</v>
      </c>
      <c r="E85" s="171">
        <v>1210.94</v>
      </c>
      <c r="F85" s="171">
        <v>3632.82</v>
      </c>
      <c r="G85" s="179">
        <v>0</v>
      </c>
      <c r="H85" s="179">
        <v>0</v>
      </c>
      <c r="I85" s="173">
        <f t="shared" ref="I85:I87" si="36">G85+H85</f>
        <v>0</v>
      </c>
      <c r="J85" s="179">
        <f t="shared" ref="J85:J87" si="37">TRUNC(E85*G85,2)</f>
        <v>0</v>
      </c>
      <c r="K85" s="179">
        <f t="shared" ref="K85:K87" si="38">TRUNC(E85*H85,2)</f>
        <v>0</v>
      </c>
      <c r="L85" s="173">
        <f t="shared" ref="L85:L87" si="39">J85+K85</f>
        <v>0</v>
      </c>
      <c r="M85" s="188">
        <f t="shared" si="34"/>
        <v>0</v>
      </c>
    </row>
    <row r="86" spans="1:13" s="211" customFormat="1" ht="51" x14ac:dyDescent="0.2">
      <c r="A86" s="191" t="s">
        <v>672</v>
      </c>
      <c r="B86" s="168" t="s">
        <v>138</v>
      </c>
      <c r="C86" s="169" t="s">
        <v>31</v>
      </c>
      <c r="D86" s="170">
        <v>3</v>
      </c>
      <c r="E86" s="171">
        <v>1377.86</v>
      </c>
      <c r="F86" s="171">
        <v>4133.58</v>
      </c>
      <c r="G86" s="179">
        <v>0</v>
      </c>
      <c r="H86" s="179">
        <v>0</v>
      </c>
      <c r="I86" s="173">
        <f t="shared" si="36"/>
        <v>0</v>
      </c>
      <c r="J86" s="179">
        <f t="shared" si="37"/>
        <v>0</v>
      </c>
      <c r="K86" s="179">
        <f t="shared" si="38"/>
        <v>0</v>
      </c>
      <c r="L86" s="173">
        <f t="shared" si="39"/>
        <v>0</v>
      </c>
      <c r="M86" s="188">
        <f t="shared" si="34"/>
        <v>0</v>
      </c>
    </row>
    <row r="87" spans="1:13" s="211" customFormat="1" ht="38.25" x14ac:dyDescent="0.2">
      <c r="A87" s="191" t="s">
        <v>673</v>
      </c>
      <c r="B87" s="168" t="s">
        <v>140</v>
      </c>
      <c r="C87" s="169" t="s">
        <v>31</v>
      </c>
      <c r="D87" s="170">
        <v>2</v>
      </c>
      <c r="E87" s="171">
        <v>1698.26</v>
      </c>
      <c r="F87" s="171">
        <v>3396.52</v>
      </c>
      <c r="G87" s="179">
        <v>0</v>
      </c>
      <c r="H87" s="179">
        <v>0</v>
      </c>
      <c r="I87" s="173">
        <f t="shared" si="36"/>
        <v>0</v>
      </c>
      <c r="J87" s="179">
        <f t="shared" si="37"/>
        <v>0</v>
      </c>
      <c r="K87" s="179">
        <f t="shared" si="38"/>
        <v>0</v>
      </c>
      <c r="L87" s="173">
        <f t="shared" si="39"/>
        <v>0</v>
      </c>
      <c r="M87" s="188">
        <f t="shared" si="34"/>
        <v>0</v>
      </c>
    </row>
    <row r="88" spans="1:13" ht="25.5" customHeight="1" x14ac:dyDescent="0.2">
      <c r="A88" s="195" t="s">
        <v>932</v>
      </c>
      <c r="B88" s="205" t="s">
        <v>142</v>
      </c>
      <c r="C88" s="196"/>
      <c r="D88" s="197"/>
      <c r="E88" s="198"/>
      <c r="F88" s="222">
        <f>SUM(F89:F91)</f>
        <v>996.44999999999993</v>
      </c>
      <c r="G88" s="198"/>
      <c r="H88" s="198"/>
      <c r="I88" s="198"/>
      <c r="J88" s="200"/>
      <c r="K88" s="200"/>
      <c r="L88" s="200"/>
      <c r="M88" s="209">
        <f>L88/F88</f>
        <v>0</v>
      </c>
    </row>
    <row r="89" spans="1:13" s="189" customFormat="1" ht="25.5" x14ac:dyDescent="0.2">
      <c r="A89" s="191" t="s">
        <v>674</v>
      </c>
      <c r="B89" s="168" t="s">
        <v>144</v>
      </c>
      <c r="C89" s="169" t="s">
        <v>31</v>
      </c>
      <c r="D89" s="170">
        <v>2</v>
      </c>
      <c r="E89" s="171">
        <v>278.38</v>
      </c>
      <c r="F89" s="171">
        <v>556.76</v>
      </c>
      <c r="G89" s="179">
        <v>0</v>
      </c>
      <c r="H89" s="179">
        <v>0</v>
      </c>
      <c r="I89" s="173">
        <f>G89+H89</f>
        <v>0</v>
      </c>
      <c r="J89" s="179">
        <f>TRUNC(E89*G89,2)</f>
        <v>0</v>
      </c>
      <c r="K89" s="179">
        <f>TRUNC(E89*H89,2)</f>
        <v>0</v>
      </c>
      <c r="L89" s="173">
        <f>J89+K89</f>
        <v>0</v>
      </c>
      <c r="M89" s="188">
        <f t="shared" ref="M89:M105" si="40">L89/F89</f>
        <v>0</v>
      </c>
    </row>
    <row r="90" spans="1:13" s="189" customFormat="1" ht="25.5" x14ac:dyDescent="0.2">
      <c r="A90" s="191" t="s">
        <v>675</v>
      </c>
      <c r="B90" s="168" t="s">
        <v>146</v>
      </c>
      <c r="C90" s="169" t="s">
        <v>31</v>
      </c>
      <c r="D90" s="170">
        <v>5</v>
      </c>
      <c r="E90" s="171">
        <v>48.08</v>
      </c>
      <c r="F90" s="171">
        <v>240.4</v>
      </c>
      <c r="G90" s="179">
        <v>0</v>
      </c>
      <c r="H90" s="179">
        <v>0</v>
      </c>
      <c r="I90" s="173">
        <f>G90+H90</f>
        <v>0</v>
      </c>
      <c r="J90" s="179">
        <f>TRUNC(E90*G90,2)</f>
        <v>0</v>
      </c>
      <c r="K90" s="179">
        <f>TRUNC(E90*H90,2)</f>
        <v>0</v>
      </c>
      <c r="L90" s="173">
        <f>J90+K90</f>
        <v>0</v>
      </c>
      <c r="M90" s="188">
        <f t="shared" si="40"/>
        <v>0</v>
      </c>
    </row>
    <row r="91" spans="1:13" s="189" customFormat="1" ht="25.5" x14ac:dyDescent="0.2">
      <c r="A91" s="191" t="s">
        <v>676</v>
      </c>
      <c r="B91" s="168" t="s">
        <v>148</v>
      </c>
      <c r="C91" s="169" t="s">
        <v>111</v>
      </c>
      <c r="D91" s="170">
        <v>2.88</v>
      </c>
      <c r="E91" s="171">
        <v>69.2</v>
      </c>
      <c r="F91" s="171">
        <v>199.29</v>
      </c>
      <c r="G91" s="179">
        <v>0</v>
      </c>
      <c r="H91" s="179">
        <v>0</v>
      </c>
      <c r="I91" s="173">
        <f>G91+H91</f>
        <v>0</v>
      </c>
      <c r="J91" s="179">
        <f>TRUNC(E91*G91,2)</f>
        <v>0</v>
      </c>
      <c r="K91" s="179">
        <f>TRUNC(E91*H91,2)</f>
        <v>0</v>
      </c>
      <c r="L91" s="173">
        <f>J91+K91</f>
        <v>0</v>
      </c>
      <c r="M91" s="188">
        <f t="shared" si="40"/>
        <v>0</v>
      </c>
    </row>
    <row r="92" spans="1:13" s="189" customFormat="1" ht="21" customHeight="1" x14ac:dyDescent="0.2">
      <c r="A92" s="195" t="s">
        <v>933</v>
      </c>
      <c r="B92" s="205" t="s">
        <v>150</v>
      </c>
      <c r="C92" s="196"/>
      <c r="D92" s="197"/>
      <c r="E92" s="198"/>
      <c r="F92" s="198">
        <f>F93</f>
        <v>461.96</v>
      </c>
      <c r="G92" s="198"/>
      <c r="H92" s="198"/>
      <c r="I92" s="198"/>
      <c r="J92" s="200">
        <f>SUM(J93:J93)</f>
        <v>0</v>
      </c>
      <c r="K92" s="200">
        <f>SUM(K93:K93)</f>
        <v>0</v>
      </c>
      <c r="L92" s="200">
        <f>SUM(L93:L93)</f>
        <v>0</v>
      </c>
      <c r="M92" s="201">
        <f t="shared" si="40"/>
        <v>0</v>
      </c>
    </row>
    <row r="93" spans="1:13" s="189" customFormat="1" ht="38.25" x14ac:dyDescent="0.2">
      <c r="A93" s="191" t="s">
        <v>677</v>
      </c>
      <c r="B93" s="168" t="s">
        <v>152</v>
      </c>
      <c r="C93" s="169" t="s">
        <v>24</v>
      </c>
      <c r="D93" s="170">
        <v>1.68</v>
      </c>
      <c r="E93" s="171">
        <v>274.98</v>
      </c>
      <c r="F93" s="171">
        <v>461.96</v>
      </c>
      <c r="G93" s="179">
        <v>0</v>
      </c>
      <c r="H93" s="179">
        <v>0</v>
      </c>
      <c r="I93" s="173">
        <f>G93+H93</f>
        <v>0</v>
      </c>
      <c r="J93" s="179">
        <f>TRUNC(E93*G93,2)</f>
        <v>0</v>
      </c>
      <c r="K93" s="179">
        <f>TRUNC(E93*H93,2)</f>
        <v>0</v>
      </c>
      <c r="L93" s="173">
        <f>J93+K93</f>
        <v>0</v>
      </c>
      <c r="M93" s="188">
        <f t="shared" si="40"/>
        <v>0</v>
      </c>
    </row>
    <row r="94" spans="1:13" s="189" customFormat="1" ht="27" customHeight="1" x14ac:dyDescent="0.2">
      <c r="A94" s="195" t="s">
        <v>934</v>
      </c>
      <c r="B94" s="205" t="s">
        <v>154</v>
      </c>
      <c r="C94" s="196"/>
      <c r="D94" s="197"/>
      <c r="E94" s="198"/>
      <c r="F94" s="198">
        <f>SUM(F95:F105)</f>
        <v>120131.96</v>
      </c>
      <c r="G94" s="198"/>
      <c r="H94" s="198"/>
      <c r="I94" s="198"/>
      <c r="J94" s="200">
        <f>SUM(J95:J95)</f>
        <v>0</v>
      </c>
      <c r="K94" s="200">
        <f>SUM(K95:K95)</f>
        <v>0</v>
      </c>
      <c r="L94" s="200">
        <f>SUM(L95:L95)</f>
        <v>0</v>
      </c>
      <c r="M94" s="201">
        <f t="shared" si="40"/>
        <v>0</v>
      </c>
    </row>
    <row r="95" spans="1:13" s="189" customFormat="1" ht="38.25" x14ac:dyDescent="0.2">
      <c r="A95" s="191" t="s">
        <v>678</v>
      </c>
      <c r="B95" s="168" t="s">
        <v>156</v>
      </c>
      <c r="C95" s="169" t="s">
        <v>24</v>
      </c>
      <c r="D95" s="170">
        <v>0.24</v>
      </c>
      <c r="E95" s="171">
        <v>1295.3699999999999</v>
      </c>
      <c r="F95" s="171">
        <v>310.88</v>
      </c>
      <c r="G95" s="179">
        <v>0</v>
      </c>
      <c r="H95" s="179">
        <v>0</v>
      </c>
      <c r="I95" s="173">
        <f t="shared" ref="I95:I105" si="41">G95+H95</f>
        <v>0</v>
      </c>
      <c r="J95" s="179">
        <f t="shared" ref="J95:J105" si="42">TRUNC(E95*G95,2)</f>
        <v>0</v>
      </c>
      <c r="K95" s="179">
        <f t="shared" ref="K95:K105" si="43">TRUNC(E95*H95,2)</f>
        <v>0</v>
      </c>
      <c r="L95" s="173">
        <f t="shared" ref="L95:L105" si="44">J95+K95</f>
        <v>0</v>
      </c>
      <c r="M95" s="188">
        <f t="shared" si="40"/>
        <v>0</v>
      </c>
    </row>
    <row r="96" spans="1:13" s="189" customFormat="1" ht="38.25" x14ac:dyDescent="0.2">
      <c r="A96" s="191" t="s">
        <v>679</v>
      </c>
      <c r="B96" s="168" t="s">
        <v>156</v>
      </c>
      <c r="C96" s="169" t="s">
        <v>24</v>
      </c>
      <c r="D96" s="170">
        <v>1.08</v>
      </c>
      <c r="E96" s="171">
        <v>1295.3699999999999</v>
      </c>
      <c r="F96" s="171">
        <v>1398.99</v>
      </c>
      <c r="G96" s="179">
        <v>0</v>
      </c>
      <c r="H96" s="179">
        <v>0</v>
      </c>
      <c r="I96" s="173">
        <f t="shared" si="41"/>
        <v>0</v>
      </c>
      <c r="J96" s="179">
        <f t="shared" si="42"/>
        <v>0</v>
      </c>
      <c r="K96" s="179">
        <f t="shared" si="43"/>
        <v>0</v>
      </c>
      <c r="L96" s="173">
        <f t="shared" si="44"/>
        <v>0</v>
      </c>
      <c r="M96" s="188">
        <f t="shared" si="40"/>
        <v>0</v>
      </c>
    </row>
    <row r="97" spans="1:13" s="189" customFormat="1" ht="38.25" x14ac:dyDescent="0.2">
      <c r="A97" s="191" t="s">
        <v>680</v>
      </c>
      <c r="B97" s="168" t="s">
        <v>156</v>
      </c>
      <c r="C97" s="169" t="s">
        <v>24</v>
      </c>
      <c r="D97" s="170">
        <v>3.2</v>
      </c>
      <c r="E97" s="171">
        <v>1295.3699999999999</v>
      </c>
      <c r="F97" s="171">
        <v>4145.18</v>
      </c>
      <c r="G97" s="179">
        <v>0</v>
      </c>
      <c r="H97" s="179">
        <v>0</v>
      </c>
      <c r="I97" s="173">
        <f t="shared" si="41"/>
        <v>0</v>
      </c>
      <c r="J97" s="179">
        <f t="shared" si="42"/>
        <v>0</v>
      </c>
      <c r="K97" s="179">
        <f t="shared" si="43"/>
        <v>0</v>
      </c>
      <c r="L97" s="173">
        <f t="shared" si="44"/>
        <v>0</v>
      </c>
      <c r="M97" s="188">
        <f t="shared" si="40"/>
        <v>0</v>
      </c>
    </row>
    <row r="98" spans="1:13" s="189" customFormat="1" ht="51" x14ac:dyDescent="0.2">
      <c r="A98" s="191" t="s">
        <v>681</v>
      </c>
      <c r="B98" s="168" t="s">
        <v>158</v>
      </c>
      <c r="C98" s="169" t="s">
        <v>24</v>
      </c>
      <c r="D98" s="170">
        <v>0.6</v>
      </c>
      <c r="E98" s="171">
        <v>688.71</v>
      </c>
      <c r="F98" s="171">
        <v>413.22</v>
      </c>
      <c r="G98" s="179">
        <v>0</v>
      </c>
      <c r="H98" s="179">
        <v>0</v>
      </c>
      <c r="I98" s="173">
        <f t="shared" si="41"/>
        <v>0</v>
      </c>
      <c r="J98" s="179">
        <f t="shared" si="42"/>
        <v>0</v>
      </c>
      <c r="K98" s="179">
        <f t="shared" si="43"/>
        <v>0</v>
      </c>
      <c r="L98" s="173">
        <f t="shared" si="44"/>
        <v>0</v>
      </c>
      <c r="M98" s="188">
        <f t="shared" si="40"/>
        <v>0</v>
      </c>
    </row>
    <row r="99" spans="1:13" s="189" customFormat="1" ht="51" x14ac:dyDescent="0.2">
      <c r="A99" s="191" t="s">
        <v>682</v>
      </c>
      <c r="B99" s="168" t="s">
        <v>158</v>
      </c>
      <c r="C99" s="169" t="s">
        <v>24</v>
      </c>
      <c r="D99" s="170">
        <v>6</v>
      </c>
      <c r="E99" s="171">
        <v>688.71</v>
      </c>
      <c r="F99" s="171">
        <v>4132.26</v>
      </c>
      <c r="G99" s="179">
        <v>0</v>
      </c>
      <c r="H99" s="179">
        <v>0</v>
      </c>
      <c r="I99" s="173">
        <f t="shared" si="41"/>
        <v>0</v>
      </c>
      <c r="J99" s="179">
        <f t="shared" si="42"/>
        <v>0</v>
      </c>
      <c r="K99" s="179">
        <f t="shared" si="43"/>
        <v>0</v>
      </c>
      <c r="L99" s="173">
        <f t="shared" si="44"/>
        <v>0</v>
      </c>
      <c r="M99" s="188">
        <f t="shared" si="40"/>
        <v>0</v>
      </c>
    </row>
    <row r="100" spans="1:13" s="189" customFormat="1" ht="38.25" x14ac:dyDescent="0.2">
      <c r="A100" s="191" t="s">
        <v>683</v>
      </c>
      <c r="B100" s="168" t="s">
        <v>156</v>
      </c>
      <c r="C100" s="169" t="s">
        <v>24</v>
      </c>
      <c r="D100" s="170">
        <v>3.3</v>
      </c>
      <c r="E100" s="171">
        <v>1295.3699999999999</v>
      </c>
      <c r="F100" s="171">
        <v>4274.72</v>
      </c>
      <c r="G100" s="179">
        <v>0</v>
      </c>
      <c r="H100" s="179">
        <v>0</v>
      </c>
      <c r="I100" s="173">
        <f t="shared" si="41"/>
        <v>0</v>
      </c>
      <c r="J100" s="179">
        <f t="shared" si="42"/>
        <v>0</v>
      </c>
      <c r="K100" s="179">
        <f t="shared" si="43"/>
        <v>0</v>
      </c>
      <c r="L100" s="173">
        <f t="shared" si="44"/>
        <v>0</v>
      </c>
      <c r="M100" s="188">
        <f t="shared" si="40"/>
        <v>0</v>
      </c>
    </row>
    <row r="101" spans="1:13" s="189" customFormat="1" ht="38.25" x14ac:dyDescent="0.2">
      <c r="A101" s="191" t="s">
        <v>684</v>
      </c>
      <c r="B101" s="168" t="s">
        <v>156</v>
      </c>
      <c r="C101" s="169" t="s">
        <v>24</v>
      </c>
      <c r="D101" s="170">
        <v>8.8000000000000007</v>
      </c>
      <c r="E101" s="171">
        <v>1295.3699999999999</v>
      </c>
      <c r="F101" s="171">
        <v>11399.25</v>
      </c>
      <c r="G101" s="179">
        <v>0</v>
      </c>
      <c r="H101" s="179">
        <v>0</v>
      </c>
      <c r="I101" s="173">
        <f t="shared" si="41"/>
        <v>0</v>
      </c>
      <c r="J101" s="179">
        <f t="shared" si="42"/>
        <v>0</v>
      </c>
      <c r="K101" s="179">
        <f t="shared" si="43"/>
        <v>0</v>
      </c>
      <c r="L101" s="173">
        <f t="shared" si="44"/>
        <v>0</v>
      </c>
      <c r="M101" s="188">
        <f t="shared" si="40"/>
        <v>0</v>
      </c>
    </row>
    <row r="102" spans="1:13" s="189" customFormat="1" ht="38.25" x14ac:dyDescent="0.2">
      <c r="A102" s="191" t="s">
        <v>685</v>
      </c>
      <c r="B102" s="168" t="s">
        <v>156</v>
      </c>
      <c r="C102" s="169" t="s">
        <v>24</v>
      </c>
      <c r="D102" s="170">
        <v>67.760000000000005</v>
      </c>
      <c r="E102" s="171">
        <v>1295.3699999999999</v>
      </c>
      <c r="F102" s="171">
        <v>87774.27</v>
      </c>
      <c r="G102" s="179">
        <v>0</v>
      </c>
      <c r="H102" s="179">
        <v>0</v>
      </c>
      <c r="I102" s="173">
        <f t="shared" si="41"/>
        <v>0</v>
      </c>
      <c r="J102" s="179">
        <f t="shared" si="42"/>
        <v>0</v>
      </c>
      <c r="K102" s="179">
        <f t="shared" si="43"/>
        <v>0</v>
      </c>
      <c r="L102" s="173">
        <f t="shared" si="44"/>
        <v>0</v>
      </c>
      <c r="M102" s="188">
        <f t="shared" si="40"/>
        <v>0</v>
      </c>
    </row>
    <row r="103" spans="1:13" s="189" customFormat="1" x14ac:dyDescent="0.2">
      <c r="A103" s="191" t="s">
        <v>686</v>
      </c>
      <c r="B103" s="168" t="s">
        <v>160</v>
      </c>
      <c r="C103" s="169" t="s">
        <v>24</v>
      </c>
      <c r="D103" s="170">
        <v>6.48</v>
      </c>
      <c r="E103" s="171">
        <v>483.96</v>
      </c>
      <c r="F103" s="171">
        <v>3136.06</v>
      </c>
      <c r="G103" s="179">
        <v>0</v>
      </c>
      <c r="H103" s="179">
        <v>0</v>
      </c>
      <c r="I103" s="173">
        <f t="shared" si="41"/>
        <v>0</v>
      </c>
      <c r="J103" s="179">
        <f t="shared" si="42"/>
        <v>0</v>
      </c>
      <c r="K103" s="179">
        <f t="shared" si="43"/>
        <v>0</v>
      </c>
      <c r="L103" s="173">
        <f t="shared" si="44"/>
        <v>0</v>
      </c>
      <c r="M103" s="188">
        <f t="shared" si="40"/>
        <v>0</v>
      </c>
    </row>
    <row r="104" spans="1:13" s="189" customFormat="1" ht="38.25" x14ac:dyDescent="0.2">
      <c r="A104" s="191" t="s">
        <v>687</v>
      </c>
      <c r="B104" s="168" t="s">
        <v>162</v>
      </c>
      <c r="C104" s="169" t="s">
        <v>24</v>
      </c>
      <c r="D104" s="170">
        <v>1.98</v>
      </c>
      <c r="E104" s="171">
        <v>1468.47</v>
      </c>
      <c r="F104" s="171">
        <v>2907.57</v>
      </c>
      <c r="G104" s="179">
        <v>0</v>
      </c>
      <c r="H104" s="179">
        <v>0</v>
      </c>
      <c r="I104" s="173">
        <f t="shared" si="41"/>
        <v>0</v>
      </c>
      <c r="J104" s="179">
        <f t="shared" si="42"/>
        <v>0</v>
      </c>
      <c r="K104" s="179">
        <f t="shared" si="43"/>
        <v>0</v>
      </c>
      <c r="L104" s="173">
        <f t="shared" si="44"/>
        <v>0</v>
      </c>
      <c r="M104" s="188">
        <f t="shared" si="40"/>
        <v>0</v>
      </c>
    </row>
    <row r="105" spans="1:13" s="189" customFormat="1" ht="25.5" x14ac:dyDescent="0.2">
      <c r="A105" s="191" t="s">
        <v>688</v>
      </c>
      <c r="B105" s="168" t="s">
        <v>164</v>
      </c>
      <c r="C105" s="169" t="s">
        <v>24</v>
      </c>
      <c r="D105" s="170">
        <v>4.2</v>
      </c>
      <c r="E105" s="171">
        <v>57.04</v>
      </c>
      <c r="F105" s="171">
        <v>239.56</v>
      </c>
      <c r="G105" s="179">
        <v>0</v>
      </c>
      <c r="H105" s="179">
        <v>0</v>
      </c>
      <c r="I105" s="173">
        <f t="shared" si="41"/>
        <v>0</v>
      </c>
      <c r="J105" s="179">
        <f t="shared" si="42"/>
        <v>0</v>
      </c>
      <c r="K105" s="179">
        <f t="shared" si="43"/>
        <v>0</v>
      </c>
      <c r="L105" s="173">
        <f t="shared" si="44"/>
        <v>0</v>
      </c>
      <c r="M105" s="188">
        <f t="shared" si="40"/>
        <v>0</v>
      </c>
    </row>
    <row r="106" spans="1:13" ht="27.75" customHeight="1" x14ac:dyDescent="0.2">
      <c r="A106" s="195" t="s">
        <v>935</v>
      </c>
      <c r="B106" s="205" t="s">
        <v>166</v>
      </c>
      <c r="C106" s="196"/>
      <c r="D106" s="197"/>
      <c r="E106" s="198"/>
      <c r="F106" s="222">
        <f>SUM(F107:F108)</f>
        <v>2280.14</v>
      </c>
      <c r="G106" s="198"/>
      <c r="H106" s="198"/>
      <c r="I106" s="198"/>
      <c r="J106" s="200"/>
      <c r="K106" s="200"/>
      <c r="L106" s="200"/>
      <c r="M106" s="209">
        <f>L106/F106</f>
        <v>0</v>
      </c>
    </row>
    <row r="107" spans="1:13" s="189" customFormat="1" x14ac:dyDescent="0.2">
      <c r="A107" s="191" t="s">
        <v>689</v>
      </c>
      <c r="B107" s="168" t="s">
        <v>168</v>
      </c>
      <c r="C107" s="169" t="s">
        <v>24</v>
      </c>
      <c r="D107" s="170">
        <v>1.98</v>
      </c>
      <c r="E107" s="171">
        <v>241.08</v>
      </c>
      <c r="F107" s="171">
        <v>477.33</v>
      </c>
      <c r="G107" s="179">
        <v>0</v>
      </c>
      <c r="H107" s="179">
        <v>0</v>
      </c>
      <c r="I107" s="173">
        <f>G107+H107</f>
        <v>0</v>
      </c>
      <c r="J107" s="179">
        <f>TRUNC(E107*G107,2)</f>
        <v>0</v>
      </c>
      <c r="K107" s="179">
        <f>TRUNC(E107*H107,2)</f>
        <v>0</v>
      </c>
      <c r="L107" s="173">
        <f>J107+K107</f>
        <v>0</v>
      </c>
      <c r="M107" s="188">
        <f t="shared" ref="M107:M108" si="45">L107/F107</f>
        <v>0</v>
      </c>
    </row>
    <row r="108" spans="1:13" s="189" customFormat="1" ht="25.5" x14ac:dyDescent="0.2">
      <c r="A108" s="191" t="s">
        <v>690</v>
      </c>
      <c r="B108" s="168" t="s">
        <v>170</v>
      </c>
      <c r="C108" s="169" t="s">
        <v>24</v>
      </c>
      <c r="D108" s="170">
        <v>4.4000000000000004</v>
      </c>
      <c r="E108" s="171">
        <v>409.73</v>
      </c>
      <c r="F108" s="171">
        <v>1802.81</v>
      </c>
      <c r="G108" s="179">
        <v>0</v>
      </c>
      <c r="H108" s="179">
        <v>0</v>
      </c>
      <c r="I108" s="173">
        <f>G108+H108</f>
        <v>0</v>
      </c>
      <c r="J108" s="179">
        <f>TRUNC(E108*G108,2)</f>
        <v>0</v>
      </c>
      <c r="K108" s="179">
        <f>TRUNC(E108*H108,2)</f>
        <v>0</v>
      </c>
      <c r="L108" s="173">
        <f>J108+K108</f>
        <v>0</v>
      </c>
      <c r="M108" s="188">
        <f t="shared" si="45"/>
        <v>0</v>
      </c>
    </row>
    <row r="109" spans="1:13" ht="27" customHeight="1" x14ac:dyDescent="0.2">
      <c r="A109" s="192">
        <v>7</v>
      </c>
      <c r="B109" s="182" t="s">
        <v>172</v>
      </c>
      <c r="C109" s="193"/>
      <c r="D109" s="194"/>
      <c r="E109" s="185"/>
      <c r="F109" s="164">
        <f>SUM(F110:F117)</f>
        <v>219581.14</v>
      </c>
      <c r="G109" s="185"/>
      <c r="H109" s="185"/>
      <c r="I109" s="185"/>
      <c r="J109" s="165"/>
      <c r="K109" s="165">
        <f>K110+K112</f>
        <v>0</v>
      </c>
      <c r="L109" s="165">
        <f>L110+L112</f>
        <v>0</v>
      </c>
      <c r="M109" s="186">
        <f>L109/F109</f>
        <v>0</v>
      </c>
    </row>
    <row r="110" spans="1:13" s="189" customFormat="1" ht="51" x14ac:dyDescent="0.2">
      <c r="A110" s="191" t="s">
        <v>691</v>
      </c>
      <c r="B110" s="168" t="s">
        <v>174</v>
      </c>
      <c r="C110" s="169" t="s">
        <v>31</v>
      </c>
      <c r="D110" s="170">
        <v>23</v>
      </c>
      <c r="E110" s="171">
        <v>1737.24</v>
      </c>
      <c r="F110" s="171">
        <v>39956.519999999997</v>
      </c>
      <c r="G110" s="179">
        <v>0</v>
      </c>
      <c r="H110" s="179">
        <v>0</v>
      </c>
      <c r="I110" s="173">
        <f>G110+H110</f>
        <v>0</v>
      </c>
      <c r="J110" s="179">
        <f>TRUNC(E110*G110,2)</f>
        <v>0</v>
      </c>
      <c r="K110" s="179">
        <f>TRUNC(E110*H110,2)</f>
        <v>0</v>
      </c>
      <c r="L110" s="173">
        <f>J110+K110</f>
        <v>0</v>
      </c>
      <c r="M110" s="188">
        <f t="shared" ref="M110:M117" si="46">L110/F110</f>
        <v>0</v>
      </c>
    </row>
    <row r="111" spans="1:13" s="189" customFormat="1" ht="51" x14ac:dyDescent="0.2">
      <c r="A111" s="191" t="s">
        <v>692</v>
      </c>
      <c r="B111" s="168" t="s">
        <v>176</v>
      </c>
      <c r="C111" s="169" t="s">
        <v>31</v>
      </c>
      <c r="D111" s="170">
        <v>10</v>
      </c>
      <c r="E111" s="171">
        <v>1410.29</v>
      </c>
      <c r="F111" s="171">
        <v>14102.9</v>
      </c>
      <c r="G111" s="179">
        <v>0</v>
      </c>
      <c r="H111" s="179">
        <v>0</v>
      </c>
      <c r="I111" s="173">
        <f>G111+H111</f>
        <v>0</v>
      </c>
      <c r="J111" s="179">
        <f>TRUNC(E111*G111,2)</f>
        <v>0</v>
      </c>
      <c r="K111" s="179">
        <f>TRUNC(E111*H111,2)</f>
        <v>0</v>
      </c>
      <c r="L111" s="173">
        <f>J111+K111</f>
        <v>0</v>
      </c>
      <c r="M111" s="188">
        <f t="shared" si="46"/>
        <v>0</v>
      </c>
    </row>
    <row r="112" spans="1:13" s="189" customFormat="1" ht="51" x14ac:dyDescent="0.2">
      <c r="A112" s="191" t="s">
        <v>693</v>
      </c>
      <c r="B112" s="168" t="s">
        <v>178</v>
      </c>
      <c r="C112" s="169" t="s">
        <v>31</v>
      </c>
      <c r="D112" s="170">
        <v>6</v>
      </c>
      <c r="E112" s="171">
        <v>1122</v>
      </c>
      <c r="F112" s="171">
        <v>6732</v>
      </c>
      <c r="G112" s="179">
        <v>0</v>
      </c>
      <c r="H112" s="179">
        <v>0</v>
      </c>
      <c r="I112" s="173">
        <f>G112+H112</f>
        <v>0</v>
      </c>
      <c r="J112" s="179">
        <f>TRUNC(E112*G112,2)</f>
        <v>0</v>
      </c>
      <c r="K112" s="179">
        <f>H112*E112</f>
        <v>0</v>
      </c>
      <c r="L112" s="173">
        <f>J112+K112</f>
        <v>0</v>
      </c>
      <c r="M112" s="188">
        <f t="shared" si="46"/>
        <v>0</v>
      </c>
    </row>
    <row r="113" spans="1:13" s="189" customFormat="1" ht="38.25" x14ac:dyDescent="0.2">
      <c r="A113" s="191" t="s">
        <v>694</v>
      </c>
      <c r="B113" s="168" t="s">
        <v>180</v>
      </c>
      <c r="C113" s="169" t="s">
        <v>31</v>
      </c>
      <c r="D113" s="170">
        <v>6</v>
      </c>
      <c r="E113" s="171">
        <v>828.65</v>
      </c>
      <c r="F113" s="171">
        <v>4971.8999999999996</v>
      </c>
      <c r="G113" s="179">
        <v>0</v>
      </c>
      <c r="H113" s="179">
        <v>0</v>
      </c>
      <c r="I113" s="173">
        <f t="shared" ref="I113:I117" si="47">G113+H113</f>
        <v>0</v>
      </c>
      <c r="J113" s="179">
        <f t="shared" ref="J113:J117" si="48">TRUNC(E113*G113,2)</f>
        <v>0</v>
      </c>
      <c r="K113" s="179">
        <f t="shared" ref="K113:K117" si="49">TRUNC(E113*H113,2)</f>
        <v>0</v>
      </c>
      <c r="L113" s="173">
        <f t="shared" ref="L113:L117" si="50">J113+K113</f>
        <v>0</v>
      </c>
      <c r="M113" s="188">
        <f t="shared" si="46"/>
        <v>0</v>
      </c>
    </row>
    <row r="114" spans="1:13" s="189" customFormat="1" ht="51" x14ac:dyDescent="0.2">
      <c r="A114" s="191" t="s">
        <v>695</v>
      </c>
      <c r="B114" s="168" t="s">
        <v>182</v>
      </c>
      <c r="C114" s="169" t="s">
        <v>24</v>
      </c>
      <c r="D114" s="170">
        <v>1189.68</v>
      </c>
      <c r="E114" s="171">
        <v>64.319999999999993</v>
      </c>
      <c r="F114" s="171">
        <v>76520.210000000006</v>
      </c>
      <c r="G114" s="179">
        <v>0</v>
      </c>
      <c r="H114" s="179">
        <v>0</v>
      </c>
      <c r="I114" s="173">
        <f t="shared" si="47"/>
        <v>0</v>
      </c>
      <c r="J114" s="179">
        <f t="shared" si="48"/>
        <v>0</v>
      </c>
      <c r="K114" s="179">
        <f t="shared" si="49"/>
        <v>0</v>
      </c>
      <c r="L114" s="173">
        <f t="shared" si="50"/>
        <v>0</v>
      </c>
      <c r="M114" s="188">
        <f t="shared" si="46"/>
        <v>0</v>
      </c>
    </row>
    <row r="115" spans="1:13" s="189" customFormat="1" ht="25.5" x14ac:dyDescent="0.2">
      <c r="A115" s="191" t="s">
        <v>696</v>
      </c>
      <c r="B115" s="168" t="s">
        <v>184</v>
      </c>
      <c r="C115" s="169" t="s">
        <v>24</v>
      </c>
      <c r="D115" s="170">
        <v>1714.31</v>
      </c>
      <c r="E115" s="171">
        <v>16.579999999999998</v>
      </c>
      <c r="F115" s="171">
        <v>28423.25</v>
      </c>
      <c r="G115" s="179">
        <v>0</v>
      </c>
      <c r="H115" s="179">
        <v>0</v>
      </c>
      <c r="I115" s="173">
        <f t="shared" si="47"/>
        <v>0</v>
      </c>
      <c r="J115" s="179">
        <f t="shared" si="48"/>
        <v>0</v>
      </c>
      <c r="K115" s="179">
        <f t="shared" si="49"/>
        <v>0</v>
      </c>
      <c r="L115" s="173">
        <f t="shared" si="50"/>
        <v>0</v>
      </c>
      <c r="M115" s="188">
        <f t="shared" si="46"/>
        <v>0</v>
      </c>
    </row>
    <row r="116" spans="1:13" s="189" customFormat="1" ht="38.25" x14ac:dyDescent="0.2">
      <c r="A116" s="191" t="s">
        <v>697</v>
      </c>
      <c r="B116" s="168" t="s">
        <v>186</v>
      </c>
      <c r="C116" s="169" t="s">
        <v>24</v>
      </c>
      <c r="D116" s="170">
        <v>1889.68</v>
      </c>
      <c r="E116" s="171">
        <v>23.73</v>
      </c>
      <c r="F116" s="171">
        <v>44842.1</v>
      </c>
      <c r="G116" s="179">
        <v>0</v>
      </c>
      <c r="H116" s="179">
        <v>0</v>
      </c>
      <c r="I116" s="173">
        <f t="shared" si="47"/>
        <v>0</v>
      </c>
      <c r="J116" s="179">
        <f t="shared" si="48"/>
        <v>0</v>
      </c>
      <c r="K116" s="179">
        <f t="shared" si="49"/>
        <v>0</v>
      </c>
      <c r="L116" s="173">
        <f t="shared" si="50"/>
        <v>0</v>
      </c>
      <c r="M116" s="188">
        <f t="shared" si="46"/>
        <v>0</v>
      </c>
    </row>
    <row r="117" spans="1:13" s="189" customFormat="1" ht="51" x14ac:dyDescent="0.2">
      <c r="A117" s="191" t="s">
        <v>698</v>
      </c>
      <c r="B117" s="168" t="s">
        <v>188</v>
      </c>
      <c r="C117" s="169" t="s">
        <v>116</v>
      </c>
      <c r="D117" s="170">
        <v>213.8</v>
      </c>
      <c r="E117" s="171">
        <v>18.86</v>
      </c>
      <c r="F117" s="171">
        <v>4032.26</v>
      </c>
      <c r="G117" s="179">
        <v>0</v>
      </c>
      <c r="H117" s="179">
        <v>0</v>
      </c>
      <c r="I117" s="173">
        <f t="shared" si="47"/>
        <v>0</v>
      </c>
      <c r="J117" s="179">
        <f t="shared" si="48"/>
        <v>0</v>
      </c>
      <c r="K117" s="179">
        <f t="shared" si="49"/>
        <v>0</v>
      </c>
      <c r="L117" s="173">
        <f t="shared" si="50"/>
        <v>0</v>
      </c>
      <c r="M117" s="188">
        <f t="shared" si="46"/>
        <v>0</v>
      </c>
    </row>
    <row r="118" spans="1:13" ht="32.25" customHeight="1" x14ac:dyDescent="0.2">
      <c r="A118" s="192">
        <v>8</v>
      </c>
      <c r="B118" s="182" t="s">
        <v>190</v>
      </c>
      <c r="C118" s="193"/>
      <c r="D118" s="194"/>
      <c r="E118" s="185"/>
      <c r="F118" s="164">
        <f>SUM(F119)</f>
        <v>7332.25</v>
      </c>
      <c r="G118" s="185"/>
      <c r="H118" s="185"/>
      <c r="I118" s="185"/>
      <c r="J118" s="165"/>
      <c r="K118" s="165">
        <f>K119</f>
        <v>3688.56</v>
      </c>
      <c r="L118" s="165">
        <f>L119</f>
        <v>3688.56</v>
      </c>
      <c r="M118" s="186">
        <f>L118/F118</f>
        <v>0.50305977019332404</v>
      </c>
    </row>
    <row r="119" spans="1:13" s="189" customFormat="1" x14ac:dyDescent="0.2">
      <c r="A119" s="187" t="s">
        <v>699</v>
      </c>
      <c r="B119" s="168" t="s">
        <v>192</v>
      </c>
      <c r="C119" s="169" t="s">
        <v>24</v>
      </c>
      <c r="D119" s="170">
        <v>463.48</v>
      </c>
      <c r="E119" s="171">
        <v>15.82</v>
      </c>
      <c r="F119" s="171">
        <v>7332.25</v>
      </c>
      <c r="G119" s="179">
        <v>0</v>
      </c>
      <c r="H119" s="179">
        <f>'MEMORIA DE CALCULO'!H203</f>
        <v>233.1584</v>
      </c>
      <c r="I119" s="173">
        <f t="shared" ref="I119:I128" si="51">G119+H119</f>
        <v>233.1584</v>
      </c>
      <c r="J119" s="179">
        <f t="shared" ref="J119:J128" si="52">TRUNC(E119*G119,2)</f>
        <v>0</v>
      </c>
      <c r="K119" s="179">
        <f t="shared" ref="K119:K128" si="53">TRUNC(E119*H119,2)</f>
        <v>3688.56</v>
      </c>
      <c r="L119" s="173">
        <f t="shared" ref="L119:L128" si="54">J119+K119</f>
        <v>3688.56</v>
      </c>
      <c r="M119" s="188">
        <f t="shared" ref="M119:M128" si="55">L119/F119</f>
        <v>0.50305977019332404</v>
      </c>
    </row>
    <row r="120" spans="1:13" s="189" customFormat="1" ht="24.75" customHeight="1" x14ac:dyDescent="0.2">
      <c r="A120" s="223">
        <v>9</v>
      </c>
      <c r="B120" s="216" t="s">
        <v>194</v>
      </c>
      <c r="C120" s="224"/>
      <c r="D120" s="225"/>
      <c r="E120" s="226"/>
      <c r="F120" s="219">
        <f>SUM(F121:F128)</f>
        <v>154110.93</v>
      </c>
      <c r="G120" s="227">
        <v>0</v>
      </c>
      <c r="H120" s="227">
        <v>0</v>
      </c>
      <c r="I120" s="227">
        <f t="shared" si="51"/>
        <v>0</v>
      </c>
      <c r="J120" s="227">
        <f t="shared" si="52"/>
        <v>0</v>
      </c>
      <c r="K120" s="227">
        <f t="shared" si="53"/>
        <v>0</v>
      </c>
      <c r="L120" s="227">
        <f t="shared" si="54"/>
        <v>0</v>
      </c>
      <c r="M120" s="186">
        <f>L120/F120</f>
        <v>0</v>
      </c>
    </row>
    <row r="121" spans="1:13" s="189" customFormat="1" ht="38.25" x14ac:dyDescent="0.2">
      <c r="A121" s="191" t="s">
        <v>700</v>
      </c>
      <c r="B121" s="168" t="s">
        <v>196</v>
      </c>
      <c r="C121" s="169" t="s">
        <v>24</v>
      </c>
      <c r="D121" s="170">
        <v>1969.41</v>
      </c>
      <c r="E121" s="171">
        <v>3.98</v>
      </c>
      <c r="F121" s="171">
        <v>7838.25</v>
      </c>
      <c r="G121" s="179">
        <v>0</v>
      </c>
      <c r="H121" s="179">
        <v>0</v>
      </c>
      <c r="I121" s="173">
        <f t="shared" si="51"/>
        <v>0</v>
      </c>
      <c r="J121" s="179">
        <f t="shared" si="52"/>
        <v>0</v>
      </c>
      <c r="K121" s="179">
        <f t="shared" si="53"/>
        <v>0</v>
      </c>
      <c r="L121" s="173">
        <f t="shared" si="54"/>
        <v>0</v>
      </c>
      <c r="M121" s="188">
        <f t="shared" si="55"/>
        <v>0</v>
      </c>
    </row>
    <row r="122" spans="1:13" s="189" customFormat="1" ht="51" x14ac:dyDescent="0.2">
      <c r="A122" s="191" t="s">
        <v>701</v>
      </c>
      <c r="B122" s="168" t="s">
        <v>198</v>
      </c>
      <c r="C122" s="169" t="s">
        <v>24</v>
      </c>
      <c r="D122" s="170">
        <v>579.57000000000005</v>
      </c>
      <c r="E122" s="171">
        <v>6.53</v>
      </c>
      <c r="F122" s="171">
        <v>3784.59</v>
      </c>
      <c r="G122" s="179">
        <v>0</v>
      </c>
      <c r="H122" s="179">
        <v>0</v>
      </c>
      <c r="I122" s="173">
        <f t="shared" si="51"/>
        <v>0</v>
      </c>
      <c r="J122" s="179">
        <f t="shared" si="52"/>
        <v>0</v>
      </c>
      <c r="K122" s="179">
        <f t="shared" si="53"/>
        <v>0</v>
      </c>
      <c r="L122" s="173">
        <f t="shared" si="54"/>
        <v>0</v>
      </c>
      <c r="M122" s="188">
        <f t="shared" si="55"/>
        <v>0</v>
      </c>
    </row>
    <row r="123" spans="1:13" s="189" customFormat="1" ht="76.5" x14ac:dyDescent="0.2">
      <c r="A123" s="191" t="s">
        <v>702</v>
      </c>
      <c r="B123" s="168" t="s">
        <v>200</v>
      </c>
      <c r="C123" s="169" t="s">
        <v>24</v>
      </c>
      <c r="D123" s="170">
        <v>1969.41</v>
      </c>
      <c r="E123" s="171">
        <v>25.82</v>
      </c>
      <c r="F123" s="171">
        <v>50850.16</v>
      </c>
      <c r="G123" s="179">
        <v>0</v>
      </c>
      <c r="H123" s="179">
        <v>0</v>
      </c>
      <c r="I123" s="173">
        <f t="shared" si="51"/>
        <v>0</v>
      </c>
      <c r="J123" s="179">
        <f t="shared" si="52"/>
        <v>0</v>
      </c>
      <c r="K123" s="179">
        <f t="shared" si="53"/>
        <v>0</v>
      </c>
      <c r="L123" s="173">
        <f t="shared" si="54"/>
        <v>0</v>
      </c>
      <c r="M123" s="188">
        <f t="shared" si="55"/>
        <v>0</v>
      </c>
    </row>
    <row r="124" spans="1:13" s="189" customFormat="1" ht="76.5" x14ac:dyDescent="0.2">
      <c r="A124" s="191" t="s">
        <v>703</v>
      </c>
      <c r="B124" s="168" t="s">
        <v>202</v>
      </c>
      <c r="C124" s="169" t="s">
        <v>24</v>
      </c>
      <c r="D124" s="170">
        <v>1307.77</v>
      </c>
      <c r="E124" s="171">
        <v>22.05</v>
      </c>
      <c r="F124" s="171">
        <v>28836.32</v>
      </c>
      <c r="G124" s="179">
        <v>0</v>
      </c>
      <c r="H124" s="179">
        <v>0</v>
      </c>
      <c r="I124" s="173">
        <f t="shared" si="51"/>
        <v>0</v>
      </c>
      <c r="J124" s="179">
        <f t="shared" si="52"/>
        <v>0</v>
      </c>
      <c r="K124" s="179">
        <f t="shared" si="53"/>
        <v>0</v>
      </c>
      <c r="L124" s="173">
        <f t="shared" si="54"/>
        <v>0</v>
      </c>
      <c r="M124" s="188">
        <f t="shared" si="55"/>
        <v>0</v>
      </c>
    </row>
    <row r="125" spans="1:13" s="189" customFormat="1" ht="76.5" x14ac:dyDescent="0.2">
      <c r="A125" s="191" t="s">
        <v>704</v>
      </c>
      <c r="B125" s="168" t="s">
        <v>202</v>
      </c>
      <c r="C125" s="169" t="s">
        <v>24</v>
      </c>
      <c r="D125" s="170">
        <v>579.57000000000005</v>
      </c>
      <c r="E125" s="171">
        <v>22.05</v>
      </c>
      <c r="F125" s="171">
        <v>12779.51</v>
      </c>
      <c r="G125" s="179">
        <v>0</v>
      </c>
      <c r="H125" s="179">
        <v>0</v>
      </c>
      <c r="I125" s="173">
        <f t="shared" si="51"/>
        <v>0</v>
      </c>
      <c r="J125" s="179">
        <f t="shared" si="52"/>
        <v>0</v>
      </c>
      <c r="K125" s="179">
        <f t="shared" si="53"/>
        <v>0</v>
      </c>
      <c r="L125" s="173">
        <f t="shared" si="54"/>
        <v>0</v>
      </c>
      <c r="M125" s="188">
        <f t="shared" si="55"/>
        <v>0</v>
      </c>
    </row>
    <row r="126" spans="1:13" s="189" customFormat="1" ht="51" x14ac:dyDescent="0.2">
      <c r="A126" s="191" t="s">
        <v>705</v>
      </c>
      <c r="B126" s="168" t="s">
        <v>204</v>
      </c>
      <c r="C126" s="169" t="s">
        <v>24</v>
      </c>
      <c r="D126" s="170">
        <v>439.53</v>
      </c>
      <c r="E126" s="171">
        <v>64.239999999999995</v>
      </c>
      <c r="F126" s="171">
        <v>28235.4</v>
      </c>
      <c r="G126" s="179">
        <v>0</v>
      </c>
      <c r="H126" s="179">
        <v>0</v>
      </c>
      <c r="I126" s="173">
        <f t="shared" si="51"/>
        <v>0</v>
      </c>
      <c r="J126" s="179">
        <f t="shared" si="52"/>
        <v>0</v>
      </c>
      <c r="K126" s="179">
        <f t="shared" si="53"/>
        <v>0</v>
      </c>
      <c r="L126" s="173">
        <f t="shared" si="54"/>
        <v>0</v>
      </c>
      <c r="M126" s="188">
        <f t="shared" si="55"/>
        <v>0</v>
      </c>
    </row>
    <row r="127" spans="1:13" s="189" customFormat="1" ht="38.25" x14ac:dyDescent="0.2">
      <c r="A127" s="191" t="s">
        <v>706</v>
      </c>
      <c r="B127" s="168" t="s">
        <v>206</v>
      </c>
      <c r="C127" s="169" t="s">
        <v>24</v>
      </c>
      <c r="D127" s="170">
        <v>222.12</v>
      </c>
      <c r="E127" s="171">
        <v>62.59</v>
      </c>
      <c r="F127" s="171">
        <v>13902.49</v>
      </c>
      <c r="G127" s="179">
        <v>0</v>
      </c>
      <c r="H127" s="179">
        <v>0</v>
      </c>
      <c r="I127" s="173">
        <f t="shared" si="51"/>
        <v>0</v>
      </c>
      <c r="J127" s="179">
        <f t="shared" si="52"/>
        <v>0</v>
      </c>
      <c r="K127" s="179">
        <f t="shared" si="53"/>
        <v>0</v>
      </c>
      <c r="L127" s="173">
        <f t="shared" si="54"/>
        <v>0</v>
      </c>
      <c r="M127" s="188">
        <f t="shared" si="55"/>
        <v>0</v>
      </c>
    </row>
    <row r="128" spans="1:13" s="189" customFormat="1" ht="25.5" x14ac:dyDescent="0.2">
      <c r="A128" s="191" t="s">
        <v>707</v>
      </c>
      <c r="B128" s="168" t="s">
        <v>208</v>
      </c>
      <c r="C128" s="169" t="s">
        <v>116</v>
      </c>
      <c r="D128" s="170">
        <v>257.14999999999998</v>
      </c>
      <c r="E128" s="171">
        <v>30.66</v>
      </c>
      <c r="F128" s="171">
        <v>7884.21</v>
      </c>
      <c r="G128" s="179">
        <v>0</v>
      </c>
      <c r="H128" s="179">
        <v>0</v>
      </c>
      <c r="I128" s="173">
        <f t="shared" si="51"/>
        <v>0</v>
      </c>
      <c r="J128" s="179">
        <f t="shared" si="52"/>
        <v>0</v>
      </c>
      <c r="K128" s="179">
        <f t="shared" si="53"/>
        <v>0</v>
      </c>
      <c r="L128" s="173">
        <f t="shared" si="54"/>
        <v>0</v>
      </c>
      <c r="M128" s="188">
        <f t="shared" si="55"/>
        <v>0</v>
      </c>
    </row>
    <row r="129" spans="1:13" ht="27.75" customHeight="1" x14ac:dyDescent="0.2">
      <c r="A129" s="192">
        <v>10</v>
      </c>
      <c r="B129" s="182" t="s">
        <v>210</v>
      </c>
      <c r="C129" s="193"/>
      <c r="D129" s="194"/>
      <c r="E129" s="185"/>
      <c r="F129" s="164">
        <f>F130+F138</f>
        <v>127667.35</v>
      </c>
      <c r="G129" s="185"/>
      <c r="H129" s="185"/>
      <c r="I129" s="185"/>
      <c r="J129" s="165"/>
      <c r="K129" s="165"/>
      <c r="L129" s="165"/>
      <c r="M129" s="186">
        <f>L129/F129</f>
        <v>0</v>
      </c>
    </row>
    <row r="130" spans="1:13" s="189" customFormat="1" ht="30" customHeight="1" x14ac:dyDescent="0.2">
      <c r="A130" s="228" t="s">
        <v>936</v>
      </c>
      <c r="B130" s="205" t="s">
        <v>212</v>
      </c>
      <c r="C130" s="212"/>
      <c r="D130" s="213"/>
      <c r="E130" s="214"/>
      <c r="F130" s="198">
        <f>SUM(F131:F137)</f>
        <v>102170.13</v>
      </c>
      <c r="G130" s="199">
        <v>0</v>
      </c>
      <c r="H130" s="199">
        <v>0</v>
      </c>
      <c r="I130" s="199">
        <f t="shared" ref="I130:I137" si="56">G130+H130</f>
        <v>0</v>
      </c>
      <c r="J130" s="199">
        <f t="shared" ref="J130:J137" si="57">TRUNC(E130*G130,2)</f>
        <v>0</v>
      </c>
      <c r="K130" s="199">
        <f t="shared" ref="K130:K137" si="58">TRUNC(E130*H130,2)</f>
        <v>0</v>
      </c>
      <c r="L130" s="199">
        <f t="shared" ref="L130:L137" si="59">J130+K130</f>
        <v>0</v>
      </c>
      <c r="M130" s="201">
        <f t="shared" ref="M130:M137" si="60">L130/F130</f>
        <v>0</v>
      </c>
    </row>
    <row r="131" spans="1:13" s="189" customFormat="1" ht="51" x14ac:dyDescent="0.2">
      <c r="A131" s="191" t="s">
        <v>708</v>
      </c>
      <c r="B131" s="168" t="s">
        <v>214</v>
      </c>
      <c r="C131" s="169" t="s">
        <v>24</v>
      </c>
      <c r="D131" s="170">
        <v>814.48</v>
      </c>
      <c r="E131" s="171">
        <v>33.4</v>
      </c>
      <c r="F131" s="171">
        <v>27203.63</v>
      </c>
      <c r="G131" s="179">
        <v>0</v>
      </c>
      <c r="H131" s="179">
        <v>0</v>
      </c>
      <c r="I131" s="173">
        <f t="shared" si="56"/>
        <v>0</v>
      </c>
      <c r="J131" s="179">
        <f t="shared" si="57"/>
        <v>0</v>
      </c>
      <c r="K131" s="179">
        <f t="shared" si="58"/>
        <v>0</v>
      </c>
      <c r="L131" s="173">
        <f t="shared" si="59"/>
        <v>0</v>
      </c>
      <c r="M131" s="188">
        <f t="shared" si="60"/>
        <v>0</v>
      </c>
    </row>
    <row r="132" spans="1:13" s="189" customFormat="1" ht="38.25" x14ac:dyDescent="0.2">
      <c r="A132" s="191" t="s">
        <v>709</v>
      </c>
      <c r="B132" s="168" t="s">
        <v>216</v>
      </c>
      <c r="C132" s="169" t="s">
        <v>24</v>
      </c>
      <c r="D132" s="170">
        <v>814.48</v>
      </c>
      <c r="E132" s="171">
        <v>30.58</v>
      </c>
      <c r="F132" s="171">
        <v>24906.79</v>
      </c>
      <c r="G132" s="179">
        <v>0</v>
      </c>
      <c r="H132" s="179">
        <v>0</v>
      </c>
      <c r="I132" s="173">
        <f t="shared" si="56"/>
        <v>0</v>
      </c>
      <c r="J132" s="179">
        <f t="shared" si="57"/>
        <v>0</v>
      </c>
      <c r="K132" s="179">
        <f t="shared" si="58"/>
        <v>0</v>
      </c>
      <c r="L132" s="173">
        <f t="shared" si="59"/>
        <v>0</v>
      </c>
      <c r="M132" s="188">
        <f t="shared" si="60"/>
        <v>0</v>
      </c>
    </row>
    <row r="133" spans="1:13" s="189" customFormat="1" ht="38.25" x14ac:dyDescent="0.2">
      <c r="A133" s="191" t="s">
        <v>710</v>
      </c>
      <c r="B133" s="168" t="s">
        <v>218</v>
      </c>
      <c r="C133" s="169" t="s">
        <v>24</v>
      </c>
      <c r="D133" s="170">
        <v>65.28</v>
      </c>
      <c r="E133" s="171">
        <v>50.5</v>
      </c>
      <c r="F133" s="171">
        <v>3296.64</v>
      </c>
      <c r="G133" s="179">
        <v>0</v>
      </c>
      <c r="H133" s="179">
        <v>0</v>
      </c>
      <c r="I133" s="173">
        <f t="shared" si="56"/>
        <v>0</v>
      </c>
      <c r="J133" s="179">
        <f t="shared" si="57"/>
        <v>0</v>
      </c>
      <c r="K133" s="179">
        <f t="shared" si="58"/>
        <v>0</v>
      </c>
      <c r="L133" s="173">
        <f t="shared" si="59"/>
        <v>0</v>
      </c>
      <c r="M133" s="188">
        <f t="shared" si="60"/>
        <v>0</v>
      </c>
    </row>
    <row r="134" spans="1:13" s="189" customFormat="1" ht="38.25" x14ac:dyDescent="0.2">
      <c r="A134" s="191" t="s">
        <v>711</v>
      </c>
      <c r="B134" s="168" t="s">
        <v>218</v>
      </c>
      <c r="C134" s="169" t="s">
        <v>24</v>
      </c>
      <c r="D134" s="170">
        <v>749.2</v>
      </c>
      <c r="E134" s="171">
        <v>50.5</v>
      </c>
      <c r="F134" s="171">
        <v>37834.6</v>
      </c>
      <c r="G134" s="179">
        <v>0</v>
      </c>
      <c r="H134" s="179">
        <v>0</v>
      </c>
      <c r="I134" s="173">
        <f t="shared" si="56"/>
        <v>0</v>
      </c>
      <c r="J134" s="179">
        <f t="shared" si="57"/>
        <v>0</v>
      </c>
      <c r="K134" s="179">
        <f t="shared" si="58"/>
        <v>0</v>
      </c>
      <c r="L134" s="173">
        <f t="shared" si="59"/>
        <v>0</v>
      </c>
      <c r="M134" s="188">
        <f t="shared" si="60"/>
        <v>0</v>
      </c>
    </row>
    <row r="135" spans="1:13" s="189" customFormat="1" ht="38.25" x14ac:dyDescent="0.2">
      <c r="A135" s="191" t="s">
        <v>712</v>
      </c>
      <c r="B135" s="168" t="s">
        <v>220</v>
      </c>
      <c r="C135" s="169" t="s">
        <v>24</v>
      </c>
      <c r="D135" s="170">
        <v>40.950000000000003</v>
      </c>
      <c r="E135" s="171">
        <v>169.18</v>
      </c>
      <c r="F135" s="171">
        <v>6927.92</v>
      </c>
      <c r="G135" s="179">
        <v>0</v>
      </c>
      <c r="H135" s="179">
        <v>0</v>
      </c>
      <c r="I135" s="173">
        <f t="shared" si="56"/>
        <v>0</v>
      </c>
      <c r="J135" s="179">
        <f t="shared" si="57"/>
        <v>0</v>
      </c>
      <c r="K135" s="179">
        <f t="shared" si="58"/>
        <v>0</v>
      </c>
      <c r="L135" s="173">
        <f t="shared" si="59"/>
        <v>0</v>
      </c>
      <c r="M135" s="188">
        <f t="shared" si="60"/>
        <v>0</v>
      </c>
    </row>
    <row r="136" spans="1:13" s="189" customFormat="1" ht="25.5" x14ac:dyDescent="0.2">
      <c r="A136" s="191" t="s">
        <v>713</v>
      </c>
      <c r="B136" s="168" t="s">
        <v>222</v>
      </c>
      <c r="C136" s="169" t="s">
        <v>24</v>
      </c>
      <c r="D136" s="170">
        <v>5.4</v>
      </c>
      <c r="E136" s="171">
        <v>116.99</v>
      </c>
      <c r="F136" s="171">
        <v>631.74</v>
      </c>
      <c r="G136" s="179">
        <v>0</v>
      </c>
      <c r="H136" s="179">
        <v>0</v>
      </c>
      <c r="I136" s="173">
        <f t="shared" si="56"/>
        <v>0</v>
      </c>
      <c r="J136" s="179">
        <f t="shared" si="57"/>
        <v>0</v>
      </c>
      <c r="K136" s="179">
        <f t="shared" si="58"/>
        <v>0</v>
      </c>
      <c r="L136" s="173">
        <f t="shared" si="59"/>
        <v>0</v>
      </c>
      <c r="M136" s="188">
        <f t="shared" si="60"/>
        <v>0</v>
      </c>
    </row>
    <row r="137" spans="1:13" s="189" customFormat="1" x14ac:dyDescent="0.2">
      <c r="A137" s="191" t="s">
        <v>714</v>
      </c>
      <c r="B137" s="168" t="s">
        <v>224</v>
      </c>
      <c r="C137" s="169" t="s">
        <v>116</v>
      </c>
      <c r="D137" s="170">
        <v>18.5</v>
      </c>
      <c r="E137" s="171">
        <v>73.989999999999995</v>
      </c>
      <c r="F137" s="171">
        <v>1368.81</v>
      </c>
      <c r="G137" s="179">
        <v>0</v>
      </c>
      <c r="H137" s="179">
        <v>0</v>
      </c>
      <c r="I137" s="173">
        <f t="shared" si="56"/>
        <v>0</v>
      </c>
      <c r="J137" s="179">
        <f t="shared" si="57"/>
        <v>0</v>
      </c>
      <c r="K137" s="179">
        <f t="shared" si="58"/>
        <v>0</v>
      </c>
      <c r="L137" s="173">
        <f t="shared" si="59"/>
        <v>0</v>
      </c>
      <c r="M137" s="188">
        <f t="shared" si="60"/>
        <v>0</v>
      </c>
    </row>
    <row r="138" spans="1:13" ht="35.25" customHeight="1" x14ac:dyDescent="0.2">
      <c r="A138" s="195" t="s">
        <v>937</v>
      </c>
      <c r="B138" s="205" t="s">
        <v>226</v>
      </c>
      <c r="C138" s="196"/>
      <c r="D138" s="197"/>
      <c r="E138" s="198"/>
      <c r="F138" s="222">
        <f>SUM(F139:F142)</f>
        <v>25497.220000000005</v>
      </c>
      <c r="G138" s="198"/>
      <c r="H138" s="198"/>
      <c r="I138" s="198"/>
      <c r="J138" s="200"/>
      <c r="K138" s="200"/>
      <c r="L138" s="200"/>
      <c r="M138" s="209">
        <f>L138/F138</f>
        <v>0</v>
      </c>
    </row>
    <row r="139" spans="1:13" s="189" customFormat="1" ht="38.25" x14ac:dyDescent="0.2">
      <c r="A139" s="191" t="s">
        <v>715</v>
      </c>
      <c r="B139" s="168" t="s">
        <v>228</v>
      </c>
      <c r="C139" s="169" t="s">
        <v>50</v>
      </c>
      <c r="D139" s="170">
        <v>25.08</v>
      </c>
      <c r="E139" s="171">
        <v>656.85</v>
      </c>
      <c r="F139" s="171">
        <v>16473.79</v>
      </c>
      <c r="G139" s="179">
        <v>0</v>
      </c>
      <c r="H139" s="179">
        <v>0</v>
      </c>
      <c r="I139" s="173">
        <f>G139+H139</f>
        <v>0</v>
      </c>
      <c r="J139" s="179">
        <f>TRUNC(E139*G139,2)</f>
        <v>0</v>
      </c>
      <c r="K139" s="179">
        <f>TRUNC(E139*H139,2)</f>
        <v>0</v>
      </c>
      <c r="L139" s="173">
        <f>J139+K139</f>
        <v>0</v>
      </c>
      <c r="M139" s="188">
        <f t="shared" ref="M139:M142" si="61">L139/F139</f>
        <v>0</v>
      </c>
    </row>
    <row r="140" spans="1:13" s="189" customFormat="1" ht="38.25" x14ac:dyDescent="0.2">
      <c r="A140" s="191" t="s">
        <v>716</v>
      </c>
      <c r="B140" s="168" t="s">
        <v>230</v>
      </c>
      <c r="C140" s="169" t="s">
        <v>50</v>
      </c>
      <c r="D140" s="170">
        <v>11.98</v>
      </c>
      <c r="E140" s="171">
        <v>373.01</v>
      </c>
      <c r="F140" s="171">
        <v>4468.6499999999996</v>
      </c>
      <c r="G140" s="179">
        <v>0</v>
      </c>
      <c r="H140" s="179">
        <v>0</v>
      </c>
      <c r="I140" s="173">
        <f>G140+H140</f>
        <v>0</v>
      </c>
      <c r="J140" s="179">
        <f>TRUNC(E140*G140,2)</f>
        <v>0</v>
      </c>
      <c r="K140" s="179">
        <f>TRUNC(E140*H140,2)</f>
        <v>0</v>
      </c>
      <c r="L140" s="173">
        <f>J140+K140</f>
        <v>0</v>
      </c>
      <c r="M140" s="188">
        <f t="shared" si="61"/>
        <v>0</v>
      </c>
    </row>
    <row r="141" spans="1:13" s="189" customFormat="1" ht="38.25" x14ac:dyDescent="0.2">
      <c r="A141" s="191" t="s">
        <v>717</v>
      </c>
      <c r="B141" s="168" t="s">
        <v>232</v>
      </c>
      <c r="C141" s="169" t="s">
        <v>116</v>
      </c>
      <c r="D141" s="170">
        <v>27.3</v>
      </c>
      <c r="E141" s="171">
        <v>28.04</v>
      </c>
      <c r="F141" s="171">
        <v>765.49</v>
      </c>
      <c r="G141" s="179">
        <v>0</v>
      </c>
      <c r="H141" s="179">
        <v>0</v>
      </c>
      <c r="I141" s="173">
        <f>G141+H141</f>
        <v>0</v>
      </c>
      <c r="J141" s="179">
        <f>TRUNC(E141*G141,2)</f>
        <v>0</v>
      </c>
      <c r="K141" s="179">
        <f>TRUNC(E141*H141,2)</f>
        <v>0</v>
      </c>
      <c r="L141" s="173">
        <f>J141+K141</f>
        <v>0</v>
      </c>
      <c r="M141" s="188">
        <f t="shared" si="61"/>
        <v>0</v>
      </c>
    </row>
    <row r="142" spans="1:13" s="189" customFormat="1" ht="38.25" x14ac:dyDescent="0.2">
      <c r="A142" s="191" t="s">
        <v>718</v>
      </c>
      <c r="B142" s="168" t="s">
        <v>234</v>
      </c>
      <c r="C142" s="169" t="s">
        <v>50</v>
      </c>
      <c r="D142" s="170">
        <v>11.28</v>
      </c>
      <c r="E142" s="171">
        <v>335.93</v>
      </c>
      <c r="F142" s="171">
        <v>3789.29</v>
      </c>
      <c r="G142" s="179">
        <v>0</v>
      </c>
      <c r="H142" s="179">
        <v>0</v>
      </c>
      <c r="I142" s="173">
        <f>G142+H142</f>
        <v>0</v>
      </c>
      <c r="J142" s="179">
        <f>TRUNC(E142*G142,2)</f>
        <v>0</v>
      </c>
      <c r="K142" s="179">
        <f>TRUNC(E142*H142,2)</f>
        <v>0</v>
      </c>
      <c r="L142" s="173">
        <f>J142+K142</f>
        <v>0</v>
      </c>
      <c r="M142" s="188">
        <f t="shared" si="61"/>
        <v>0</v>
      </c>
    </row>
    <row r="143" spans="1:13" ht="33" customHeight="1" x14ac:dyDescent="0.2">
      <c r="A143" s="192">
        <v>11</v>
      </c>
      <c r="B143" s="182" t="s">
        <v>236</v>
      </c>
      <c r="C143" s="193"/>
      <c r="D143" s="194"/>
      <c r="E143" s="185"/>
      <c r="F143" s="164">
        <f>SUM(F144:F150)</f>
        <v>45376.000000000007</v>
      </c>
      <c r="G143" s="185"/>
      <c r="H143" s="185"/>
      <c r="I143" s="185"/>
      <c r="J143" s="165"/>
      <c r="K143" s="165"/>
      <c r="L143" s="165"/>
      <c r="M143" s="186">
        <f>L143/F143</f>
        <v>0</v>
      </c>
    </row>
    <row r="144" spans="1:13" s="189" customFormat="1" ht="25.5" x14ac:dyDescent="0.2">
      <c r="A144" s="191" t="s">
        <v>719</v>
      </c>
      <c r="B144" s="168" t="s">
        <v>238</v>
      </c>
      <c r="C144" s="169" t="s">
        <v>116</v>
      </c>
      <c r="D144" s="170">
        <v>432.55</v>
      </c>
      <c r="E144" s="171">
        <v>26.45</v>
      </c>
      <c r="F144" s="171">
        <v>11440.94</v>
      </c>
      <c r="G144" s="179">
        <v>0</v>
      </c>
      <c r="H144" s="179">
        <v>0</v>
      </c>
      <c r="I144" s="173">
        <f t="shared" ref="I144:I148" si="62">G144+H144</f>
        <v>0</v>
      </c>
      <c r="J144" s="179">
        <f t="shared" ref="J144:J148" si="63">TRUNC(E144*G144,2)</f>
        <v>0</v>
      </c>
      <c r="K144" s="179">
        <f t="shared" ref="K144:K148" si="64">TRUNC(E144*H144,2)</f>
        <v>0</v>
      </c>
      <c r="L144" s="173">
        <f t="shared" ref="L144:L148" si="65">J144+K144</f>
        <v>0</v>
      </c>
      <c r="M144" s="188">
        <f t="shared" ref="M144:M148" si="66">L144/F144</f>
        <v>0</v>
      </c>
    </row>
    <row r="145" spans="1:13" s="189" customFormat="1" ht="25.5" x14ac:dyDescent="0.2">
      <c r="A145" s="191" t="s">
        <v>720</v>
      </c>
      <c r="B145" s="168" t="s">
        <v>238</v>
      </c>
      <c r="C145" s="169" t="s">
        <v>116</v>
      </c>
      <c r="D145" s="170">
        <v>579.57000000000005</v>
      </c>
      <c r="E145" s="171">
        <v>26.45</v>
      </c>
      <c r="F145" s="171">
        <v>15329.62</v>
      </c>
      <c r="G145" s="179">
        <v>0</v>
      </c>
      <c r="H145" s="179">
        <v>0</v>
      </c>
      <c r="I145" s="173">
        <f t="shared" si="62"/>
        <v>0</v>
      </c>
      <c r="J145" s="179">
        <f t="shared" si="63"/>
        <v>0</v>
      </c>
      <c r="K145" s="179">
        <f t="shared" si="64"/>
        <v>0</v>
      </c>
      <c r="L145" s="173">
        <f t="shared" si="65"/>
        <v>0</v>
      </c>
      <c r="M145" s="188">
        <f t="shared" si="66"/>
        <v>0</v>
      </c>
    </row>
    <row r="146" spans="1:13" s="189" customFormat="1" ht="25.5" x14ac:dyDescent="0.2">
      <c r="A146" s="191" t="s">
        <v>721</v>
      </c>
      <c r="B146" s="168" t="s">
        <v>240</v>
      </c>
      <c r="C146" s="169" t="s">
        <v>24</v>
      </c>
      <c r="D146" s="170">
        <v>1307.77</v>
      </c>
      <c r="E146" s="171">
        <v>8.49</v>
      </c>
      <c r="F146" s="171">
        <v>11102.96</v>
      </c>
      <c r="G146" s="179">
        <v>0</v>
      </c>
      <c r="H146" s="179">
        <v>0</v>
      </c>
      <c r="I146" s="173">
        <f t="shared" si="62"/>
        <v>0</v>
      </c>
      <c r="J146" s="179">
        <f t="shared" si="63"/>
        <v>0</v>
      </c>
      <c r="K146" s="179">
        <f t="shared" si="64"/>
        <v>0</v>
      </c>
      <c r="L146" s="173">
        <f t="shared" si="65"/>
        <v>0</v>
      </c>
      <c r="M146" s="188">
        <f t="shared" si="66"/>
        <v>0</v>
      </c>
    </row>
    <row r="147" spans="1:13" s="189" customFormat="1" ht="25.5" x14ac:dyDescent="0.2">
      <c r="A147" s="191" t="s">
        <v>722</v>
      </c>
      <c r="B147" s="168" t="s">
        <v>242</v>
      </c>
      <c r="C147" s="169" t="s">
        <v>24</v>
      </c>
      <c r="D147" s="170">
        <v>569.57000000000005</v>
      </c>
      <c r="E147" s="171">
        <v>10.37</v>
      </c>
      <c r="F147" s="171">
        <v>5906.44</v>
      </c>
      <c r="G147" s="179">
        <v>0</v>
      </c>
      <c r="H147" s="179">
        <v>0</v>
      </c>
      <c r="I147" s="173">
        <f t="shared" si="62"/>
        <v>0</v>
      </c>
      <c r="J147" s="179">
        <f t="shared" si="63"/>
        <v>0</v>
      </c>
      <c r="K147" s="179">
        <f t="shared" si="64"/>
        <v>0</v>
      </c>
      <c r="L147" s="173">
        <f t="shared" si="65"/>
        <v>0</v>
      </c>
      <c r="M147" s="188">
        <f t="shared" si="66"/>
        <v>0</v>
      </c>
    </row>
    <row r="148" spans="1:13" s="189" customFormat="1" ht="25.5" x14ac:dyDescent="0.2">
      <c r="A148" s="191" t="s">
        <v>723</v>
      </c>
      <c r="B148" s="168" t="s">
        <v>244</v>
      </c>
      <c r="C148" s="169" t="s">
        <v>24</v>
      </c>
      <c r="D148" s="170">
        <v>25.72</v>
      </c>
      <c r="E148" s="171">
        <v>13.23</v>
      </c>
      <c r="F148" s="171">
        <v>340.27</v>
      </c>
      <c r="G148" s="179">
        <v>0</v>
      </c>
      <c r="H148" s="179">
        <v>0</v>
      </c>
      <c r="I148" s="173">
        <f t="shared" si="62"/>
        <v>0</v>
      </c>
      <c r="J148" s="179">
        <f t="shared" si="63"/>
        <v>0</v>
      </c>
      <c r="K148" s="179">
        <f t="shared" si="64"/>
        <v>0</v>
      </c>
      <c r="L148" s="173">
        <f t="shared" si="65"/>
        <v>0</v>
      </c>
      <c r="M148" s="188">
        <f t="shared" si="66"/>
        <v>0</v>
      </c>
    </row>
    <row r="149" spans="1:13" s="189" customFormat="1" ht="51" x14ac:dyDescent="0.2">
      <c r="A149" s="191" t="s">
        <v>724</v>
      </c>
      <c r="B149" s="168" t="s">
        <v>246</v>
      </c>
      <c r="C149" s="169" t="s">
        <v>24</v>
      </c>
      <c r="D149" s="170">
        <v>21.6</v>
      </c>
      <c r="E149" s="171">
        <v>19.82</v>
      </c>
      <c r="F149" s="171">
        <v>428.11</v>
      </c>
      <c r="G149" s="179">
        <v>0</v>
      </c>
      <c r="H149" s="179">
        <v>0</v>
      </c>
      <c r="I149" s="173">
        <f>G149+H149</f>
        <v>0</v>
      </c>
      <c r="J149" s="179">
        <f>TRUNC(E149*G149,2)</f>
        <v>0</v>
      </c>
      <c r="K149" s="179">
        <f>TRUNC(E149*H149,2)</f>
        <v>0</v>
      </c>
      <c r="L149" s="173">
        <f>J149+K149</f>
        <v>0</v>
      </c>
      <c r="M149" s="188">
        <f>L149/F149</f>
        <v>0</v>
      </c>
    </row>
    <row r="150" spans="1:13" s="189" customFormat="1" ht="25.5" x14ac:dyDescent="0.2">
      <c r="A150" s="191" t="s">
        <v>725</v>
      </c>
      <c r="B150" s="168" t="s">
        <v>244</v>
      </c>
      <c r="C150" s="169" t="s">
        <v>24</v>
      </c>
      <c r="D150" s="170">
        <v>62.56</v>
      </c>
      <c r="E150" s="171">
        <v>13.23</v>
      </c>
      <c r="F150" s="171">
        <v>827.66</v>
      </c>
      <c r="G150" s="179">
        <v>0</v>
      </c>
      <c r="H150" s="179">
        <v>0</v>
      </c>
      <c r="I150" s="173">
        <f>G150+H150</f>
        <v>0</v>
      </c>
      <c r="J150" s="179">
        <f>TRUNC(E150*G150,2)</f>
        <v>0</v>
      </c>
      <c r="K150" s="179">
        <f>TRUNC(E150*H150,2)</f>
        <v>0</v>
      </c>
      <c r="L150" s="173">
        <f>J150+K150</f>
        <v>0</v>
      </c>
      <c r="M150" s="188">
        <f>L150/F150</f>
        <v>0</v>
      </c>
    </row>
    <row r="151" spans="1:13" ht="24.75" customHeight="1" x14ac:dyDescent="0.2">
      <c r="A151" s="192">
        <v>12</v>
      </c>
      <c r="B151" s="182" t="s">
        <v>248</v>
      </c>
      <c r="C151" s="193"/>
      <c r="D151" s="194"/>
      <c r="E151" s="185"/>
      <c r="F151" s="164">
        <f>SUM(F152:F178)</f>
        <v>33522.229999999996</v>
      </c>
      <c r="G151" s="185"/>
      <c r="H151" s="185"/>
      <c r="I151" s="185"/>
      <c r="J151" s="165"/>
      <c r="K151" s="165"/>
      <c r="L151" s="165"/>
      <c r="M151" s="186">
        <f>L151/F151</f>
        <v>0</v>
      </c>
    </row>
    <row r="152" spans="1:13" s="189" customFormat="1" ht="38.25" x14ac:dyDescent="0.2">
      <c r="A152" s="191" t="s">
        <v>726</v>
      </c>
      <c r="B152" s="168" t="s">
        <v>250</v>
      </c>
      <c r="C152" s="169" t="s">
        <v>116</v>
      </c>
      <c r="D152" s="170">
        <v>23</v>
      </c>
      <c r="E152" s="171">
        <v>9.3000000000000007</v>
      </c>
      <c r="F152" s="171">
        <v>213.9</v>
      </c>
      <c r="G152" s="179">
        <v>0</v>
      </c>
      <c r="H152" s="179">
        <v>0</v>
      </c>
      <c r="I152" s="173">
        <f t="shared" ref="I152:I197" si="67">G152+H152</f>
        <v>0</v>
      </c>
      <c r="J152" s="179">
        <f t="shared" ref="J152:J197" si="68">TRUNC(E152*G152,2)</f>
        <v>0</v>
      </c>
      <c r="K152" s="179">
        <f t="shared" ref="K152:K197" si="69">TRUNC(E152*H152,2)</f>
        <v>0</v>
      </c>
      <c r="L152" s="173">
        <f t="shared" ref="L152:L197" si="70">J152+K152</f>
        <v>0</v>
      </c>
      <c r="M152" s="188">
        <f t="shared" ref="M152:M215" si="71">L152/F152</f>
        <v>0</v>
      </c>
    </row>
    <row r="153" spans="1:13" s="189" customFormat="1" ht="25.5" x14ac:dyDescent="0.2">
      <c r="A153" s="191" t="s">
        <v>727</v>
      </c>
      <c r="B153" s="168" t="s">
        <v>252</v>
      </c>
      <c r="C153" s="169" t="s">
        <v>116</v>
      </c>
      <c r="D153" s="170">
        <v>8</v>
      </c>
      <c r="E153" s="171">
        <v>5.16</v>
      </c>
      <c r="F153" s="171">
        <v>41.28</v>
      </c>
      <c r="G153" s="179">
        <v>0</v>
      </c>
      <c r="H153" s="179">
        <v>0</v>
      </c>
      <c r="I153" s="173">
        <f t="shared" si="67"/>
        <v>0</v>
      </c>
      <c r="J153" s="179">
        <f t="shared" si="68"/>
        <v>0</v>
      </c>
      <c r="K153" s="179">
        <f t="shared" si="69"/>
        <v>0</v>
      </c>
      <c r="L153" s="173">
        <f t="shared" si="70"/>
        <v>0</v>
      </c>
      <c r="M153" s="188">
        <f t="shared" si="71"/>
        <v>0</v>
      </c>
    </row>
    <row r="154" spans="1:13" s="189" customFormat="1" ht="25.5" x14ac:dyDescent="0.2">
      <c r="A154" s="191" t="s">
        <v>728</v>
      </c>
      <c r="B154" s="168" t="s">
        <v>254</v>
      </c>
      <c r="C154" s="169" t="s">
        <v>116</v>
      </c>
      <c r="D154" s="170">
        <v>3</v>
      </c>
      <c r="E154" s="171">
        <v>10.43</v>
      </c>
      <c r="F154" s="171">
        <v>31.29</v>
      </c>
      <c r="G154" s="179">
        <v>0</v>
      </c>
      <c r="H154" s="179">
        <v>0</v>
      </c>
      <c r="I154" s="173">
        <f t="shared" si="67"/>
        <v>0</v>
      </c>
      <c r="J154" s="179">
        <f t="shared" si="68"/>
        <v>0</v>
      </c>
      <c r="K154" s="179">
        <f t="shared" si="69"/>
        <v>0</v>
      </c>
      <c r="L154" s="173">
        <f t="shared" si="70"/>
        <v>0</v>
      </c>
      <c r="M154" s="188">
        <f t="shared" si="71"/>
        <v>0</v>
      </c>
    </row>
    <row r="155" spans="1:13" s="189" customFormat="1" ht="25.5" x14ac:dyDescent="0.2">
      <c r="A155" s="191" t="s">
        <v>729</v>
      </c>
      <c r="B155" s="168" t="s">
        <v>256</v>
      </c>
      <c r="C155" s="169" t="s">
        <v>116</v>
      </c>
      <c r="D155" s="170">
        <v>11</v>
      </c>
      <c r="E155" s="171">
        <v>16.059999999999999</v>
      </c>
      <c r="F155" s="171">
        <v>176.66</v>
      </c>
      <c r="G155" s="179">
        <v>0</v>
      </c>
      <c r="H155" s="179">
        <v>0</v>
      </c>
      <c r="I155" s="173">
        <f t="shared" si="67"/>
        <v>0</v>
      </c>
      <c r="J155" s="179">
        <f t="shared" si="68"/>
        <v>0</v>
      </c>
      <c r="K155" s="179">
        <f t="shared" si="69"/>
        <v>0</v>
      </c>
      <c r="L155" s="173">
        <f t="shared" si="70"/>
        <v>0</v>
      </c>
      <c r="M155" s="188">
        <f t="shared" si="71"/>
        <v>0</v>
      </c>
    </row>
    <row r="156" spans="1:13" s="189" customFormat="1" ht="25.5" x14ac:dyDescent="0.2">
      <c r="A156" s="191" t="s">
        <v>730</v>
      </c>
      <c r="B156" s="168" t="s">
        <v>258</v>
      </c>
      <c r="C156" s="169" t="s">
        <v>116</v>
      </c>
      <c r="D156" s="170">
        <v>4</v>
      </c>
      <c r="E156" s="171">
        <v>17.75</v>
      </c>
      <c r="F156" s="171">
        <v>71</v>
      </c>
      <c r="G156" s="179">
        <v>0</v>
      </c>
      <c r="H156" s="179">
        <v>0</v>
      </c>
      <c r="I156" s="173">
        <f t="shared" si="67"/>
        <v>0</v>
      </c>
      <c r="J156" s="179">
        <f t="shared" si="68"/>
        <v>0</v>
      </c>
      <c r="K156" s="179">
        <f t="shared" si="69"/>
        <v>0</v>
      </c>
      <c r="L156" s="173">
        <f t="shared" si="70"/>
        <v>0</v>
      </c>
      <c r="M156" s="188">
        <f t="shared" si="71"/>
        <v>0</v>
      </c>
    </row>
    <row r="157" spans="1:13" s="189" customFormat="1" ht="25.5" x14ac:dyDescent="0.2">
      <c r="A157" s="191" t="s">
        <v>731</v>
      </c>
      <c r="B157" s="168" t="s">
        <v>260</v>
      </c>
      <c r="C157" s="169" t="s">
        <v>116</v>
      </c>
      <c r="D157" s="170">
        <v>69</v>
      </c>
      <c r="E157" s="171">
        <v>28.59</v>
      </c>
      <c r="F157" s="171">
        <v>1972.71</v>
      </c>
      <c r="G157" s="179">
        <v>0</v>
      </c>
      <c r="H157" s="179">
        <v>0</v>
      </c>
      <c r="I157" s="173">
        <f t="shared" si="67"/>
        <v>0</v>
      </c>
      <c r="J157" s="179">
        <f t="shared" si="68"/>
        <v>0</v>
      </c>
      <c r="K157" s="179">
        <f t="shared" si="69"/>
        <v>0</v>
      </c>
      <c r="L157" s="173">
        <f t="shared" si="70"/>
        <v>0</v>
      </c>
      <c r="M157" s="188">
        <f t="shared" si="71"/>
        <v>0</v>
      </c>
    </row>
    <row r="158" spans="1:13" s="189" customFormat="1" ht="38.25" x14ac:dyDescent="0.2">
      <c r="A158" s="191" t="s">
        <v>732</v>
      </c>
      <c r="B158" s="168" t="s">
        <v>262</v>
      </c>
      <c r="C158" s="169" t="s">
        <v>31</v>
      </c>
      <c r="D158" s="170">
        <v>14</v>
      </c>
      <c r="E158" s="171">
        <v>5.73</v>
      </c>
      <c r="F158" s="171">
        <v>80.22</v>
      </c>
      <c r="G158" s="179">
        <v>0</v>
      </c>
      <c r="H158" s="179">
        <v>0</v>
      </c>
      <c r="I158" s="173">
        <f t="shared" si="67"/>
        <v>0</v>
      </c>
      <c r="J158" s="179">
        <f t="shared" si="68"/>
        <v>0</v>
      </c>
      <c r="K158" s="179">
        <f t="shared" si="69"/>
        <v>0</v>
      </c>
      <c r="L158" s="173">
        <f t="shared" si="70"/>
        <v>0</v>
      </c>
      <c r="M158" s="188">
        <f t="shared" si="71"/>
        <v>0</v>
      </c>
    </row>
    <row r="159" spans="1:13" s="189" customFormat="1" ht="38.25" x14ac:dyDescent="0.2">
      <c r="A159" s="191" t="s">
        <v>733</v>
      </c>
      <c r="B159" s="168" t="s">
        <v>264</v>
      </c>
      <c r="C159" s="169" t="s">
        <v>31</v>
      </c>
      <c r="D159" s="170">
        <v>15</v>
      </c>
      <c r="E159" s="171">
        <v>4.2300000000000004</v>
      </c>
      <c r="F159" s="171">
        <v>63.45</v>
      </c>
      <c r="G159" s="179">
        <v>0</v>
      </c>
      <c r="H159" s="179">
        <v>0</v>
      </c>
      <c r="I159" s="173">
        <f t="shared" si="67"/>
        <v>0</v>
      </c>
      <c r="J159" s="179">
        <f t="shared" si="68"/>
        <v>0</v>
      </c>
      <c r="K159" s="179">
        <f t="shared" si="69"/>
        <v>0</v>
      </c>
      <c r="L159" s="173">
        <f t="shared" si="70"/>
        <v>0</v>
      </c>
      <c r="M159" s="188">
        <f t="shared" si="71"/>
        <v>0</v>
      </c>
    </row>
    <row r="160" spans="1:13" s="189" customFormat="1" ht="38.25" x14ac:dyDescent="0.2">
      <c r="A160" s="191" t="s">
        <v>734</v>
      </c>
      <c r="B160" s="168" t="s">
        <v>266</v>
      </c>
      <c r="C160" s="169" t="s">
        <v>31</v>
      </c>
      <c r="D160" s="170">
        <v>42</v>
      </c>
      <c r="E160" s="171">
        <v>6.82</v>
      </c>
      <c r="F160" s="171">
        <v>286.44</v>
      </c>
      <c r="G160" s="179">
        <v>0</v>
      </c>
      <c r="H160" s="179">
        <v>0</v>
      </c>
      <c r="I160" s="173">
        <f t="shared" si="67"/>
        <v>0</v>
      </c>
      <c r="J160" s="179">
        <f t="shared" si="68"/>
        <v>0</v>
      </c>
      <c r="K160" s="179">
        <f t="shared" si="69"/>
        <v>0</v>
      </c>
      <c r="L160" s="173">
        <f t="shared" si="70"/>
        <v>0</v>
      </c>
      <c r="M160" s="188">
        <f t="shared" si="71"/>
        <v>0</v>
      </c>
    </row>
    <row r="161" spans="1:13" s="189" customFormat="1" ht="38.25" x14ac:dyDescent="0.2">
      <c r="A161" s="191" t="s">
        <v>735</v>
      </c>
      <c r="B161" s="168" t="s">
        <v>268</v>
      </c>
      <c r="C161" s="169" t="s">
        <v>31</v>
      </c>
      <c r="D161" s="170">
        <v>8</v>
      </c>
      <c r="E161" s="171">
        <v>11.36</v>
      </c>
      <c r="F161" s="171">
        <v>90.88</v>
      </c>
      <c r="G161" s="179">
        <v>0</v>
      </c>
      <c r="H161" s="179">
        <v>0</v>
      </c>
      <c r="I161" s="173">
        <f t="shared" si="67"/>
        <v>0</v>
      </c>
      <c r="J161" s="179">
        <f t="shared" si="68"/>
        <v>0</v>
      </c>
      <c r="K161" s="179">
        <f t="shared" si="69"/>
        <v>0</v>
      </c>
      <c r="L161" s="173">
        <f t="shared" si="70"/>
        <v>0</v>
      </c>
      <c r="M161" s="188">
        <f t="shared" si="71"/>
        <v>0</v>
      </c>
    </row>
    <row r="162" spans="1:13" s="189" customFormat="1" ht="38.25" x14ac:dyDescent="0.2">
      <c r="A162" s="191" t="s">
        <v>736</v>
      </c>
      <c r="B162" s="168" t="s">
        <v>270</v>
      </c>
      <c r="C162" s="169" t="s">
        <v>31</v>
      </c>
      <c r="D162" s="170">
        <v>2</v>
      </c>
      <c r="E162" s="171">
        <v>37.799999999999997</v>
      </c>
      <c r="F162" s="171">
        <v>75.599999999999994</v>
      </c>
      <c r="G162" s="179">
        <v>0</v>
      </c>
      <c r="H162" s="179">
        <v>0</v>
      </c>
      <c r="I162" s="173">
        <f t="shared" si="67"/>
        <v>0</v>
      </c>
      <c r="J162" s="179">
        <f t="shared" si="68"/>
        <v>0</v>
      </c>
      <c r="K162" s="179">
        <f t="shared" si="69"/>
        <v>0</v>
      </c>
      <c r="L162" s="173">
        <f t="shared" si="70"/>
        <v>0</v>
      </c>
      <c r="M162" s="188">
        <f t="shared" si="71"/>
        <v>0</v>
      </c>
    </row>
    <row r="163" spans="1:13" s="189" customFormat="1" ht="38.25" x14ac:dyDescent="0.2">
      <c r="A163" s="191" t="s">
        <v>737</v>
      </c>
      <c r="B163" s="168" t="s">
        <v>272</v>
      </c>
      <c r="C163" s="169" t="s">
        <v>31</v>
      </c>
      <c r="D163" s="170">
        <v>2</v>
      </c>
      <c r="E163" s="171">
        <v>12.29</v>
      </c>
      <c r="F163" s="171">
        <v>24.58</v>
      </c>
      <c r="G163" s="179">
        <v>0</v>
      </c>
      <c r="H163" s="179">
        <v>0</v>
      </c>
      <c r="I163" s="173">
        <f t="shared" si="67"/>
        <v>0</v>
      </c>
      <c r="J163" s="179">
        <f t="shared" si="68"/>
        <v>0</v>
      </c>
      <c r="K163" s="179">
        <f t="shared" si="69"/>
        <v>0</v>
      </c>
      <c r="L163" s="173">
        <f t="shared" si="70"/>
        <v>0</v>
      </c>
      <c r="M163" s="188">
        <f t="shared" si="71"/>
        <v>0</v>
      </c>
    </row>
    <row r="164" spans="1:13" s="189" customFormat="1" ht="38.25" x14ac:dyDescent="0.2">
      <c r="A164" s="191" t="s">
        <v>738</v>
      </c>
      <c r="B164" s="168" t="s">
        <v>274</v>
      </c>
      <c r="C164" s="169" t="s">
        <v>31</v>
      </c>
      <c r="D164" s="170">
        <v>1</v>
      </c>
      <c r="E164" s="171">
        <v>12.19</v>
      </c>
      <c r="F164" s="171">
        <v>12.19</v>
      </c>
      <c r="G164" s="179">
        <v>0</v>
      </c>
      <c r="H164" s="179">
        <v>0</v>
      </c>
      <c r="I164" s="173">
        <f t="shared" si="67"/>
        <v>0</v>
      </c>
      <c r="J164" s="179">
        <f t="shared" si="68"/>
        <v>0</v>
      </c>
      <c r="K164" s="179">
        <f t="shared" si="69"/>
        <v>0</v>
      </c>
      <c r="L164" s="173">
        <f t="shared" si="70"/>
        <v>0</v>
      </c>
      <c r="M164" s="188">
        <f t="shared" si="71"/>
        <v>0</v>
      </c>
    </row>
    <row r="165" spans="1:13" s="189" customFormat="1" ht="38.25" x14ac:dyDescent="0.2">
      <c r="A165" s="191" t="s">
        <v>739</v>
      </c>
      <c r="B165" s="168" t="s">
        <v>276</v>
      </c>
      <c r="C165" s="169" t="s">
        <v>31</v>
      </c>
      <c r="D165" s="170">
        <v>2</v>
      </c>
      <c r="E165" s="171">
        <v>26.79</v>
      </c>
      <c r="F165" s="171">
        <v>53.58</v>
      </c>
      <c r="G165" s="179">
        <v>0</v>
      </c>
      <c r="H165" s="179">
        <v>0</v>
      </c>
      <c r="I165" s="173">
        <f t="shared" si="67"/>
        <v>0</v>
      </c>
      <c r="J165" s="179">
        <f t="shared" si="68"/>
        <v>0</v>
      </c>
      <c r="K165" s="179">
        <f t="shared" si="69"/>
        <v>0</v>
      </c>
      <c r="L165" s="173">
        <f t="shared" si="70"/>
        <v>0</v>
      </c>
      <c r="M165" s="188">
        <f t="shared" si="71"/>
        <v>0</v>
      </c>
    </row>
    <row r="166" spans="1:13" s="189" customFormat="1" ht="38.25" x14ac:dyDescent="0.2">
      <c r="A166" s="191" t="s">
        <v>740</v>
      </c>
      <c r="B166" s="168" t="s">
        <v>278</v>
      </c>
      <c r="C166" s="169" t="s">
        <v>31</v>
      </c>
      <c r="D166" s="170">
        <v>5</v>
      </c>
      <c r="E166" s="171">
        <v>17.48</v>
      </c>
      <c r="F166" s="171">
        <v>87.4</v>
      </c>
      <c r="G166" s="179">
        <v>0</v>
      </c>
      <c r="H166" s="179">
        <v>0</v>
      </c>
      <c r="I166" s="173">
        <f t="shared" si="67"/>
        <v>0</v>
      </c>
      <c r="J166" s="179">
        <f t="shared" si="68"/>
        <v>0</v>
      </c>
      <c r="K166" s="179">
        <f t="shared" si="69"/>
        <v>0</v>
      </c>
      <c r="L166" s="173">
        <f t="shared" si="70"/>
        <v>0</v>
      </c>
      <c r="M166" s="188">
        <f t="shared" si="71"/>
        <v>0</v>
      </c>
    </row>
    <row r="167" spans="1:13" s="189" customFormat="1" ht="38.25" x14ac:dyDescent="0.2">
      <c r="A167" s="191" t="s">
        <v>741</v>
      </c>
      <c r="B167" s="168" t="s">
        <v>280</v>
      </c>
      <c r="C167" s="169" t="s">
        <v>31</v>
      </c>
      <c r="D167" s="170">
        <v>2</v>
      </c>
      <c r="E167" s="171">
        <v>55.65</v>
      </c>
      <c r="F167" s="171">
        <v>111.3</v>
      </c>
      <c r="G167" s="179">
        <v>0</v>
      </c>
      <c r="H167" s="179">
        <v>0</v>
      </c>
      <c r="I167" s="173">
        <f t="shared" si="67"/>
        <v>0</v>
      </c>
      <c r="J167" s="179">
        <f t="shared" si="68"/>
        <v>0</v>
      </c>
      <c r="K167" s="179">
        <f t="shared" si="69"/>
        <v>0</v>
      </c>
      <c r="L167" s="173">
        <f t="shared" si="70"/>
        <v>0</v>
      </c>
      <c r="M167" s="188">
        <f t="shared" si="71"/>
        <v>0</v>
      </c>
    </row>
    <row r="168" spans="1:13" s="189" customFormat="1" ht="38.25" x14ac:dyDescent="0.2">
      <c r="A168" s="191" t="s">
        <v>742</v>
      </c>
      <c r="B168" s="168" t="s">
        <v>282</v>
      </c>
      <c r="C168" s="169" t="s">
        <v>31</v>
      </c>
      <c r="D168" s="170">
        <v>6</v>
      </c>
      <c r="E168" s="171">
        <v>8.0299999999999994</v>
      </c>
      <c r="F168" s="171">
        <v>48.18</v>
      </c>
      <c r="G168" s="179">
        <v>0</v>
      </c>
      <c r="H168" s="179">
        <v>0</v>
      </c>
      <c r="I168" s="173">
        <f t="shared" si="67"/>
        <v>0</v>
      </c>
      <c r="J168" s="179">
        <f t="shared" si="68"/>
        <v>0</v>
      </c>
      <c r="K168" s="179">
        <f t="shared" si="69"/>
        <v>0</v>
      </c>
      <c r="L168" s="173">
        <f t="shared" si="70"/>
        <v>0</v>
      </c>
      <c r="M168" s="188">
        <f t="shared" si="71"/>
        <v>0</v>
      </c>
    </row>
    <row r="169" spans="1:13" s="189" customFormat="1" ht="25.5" x14ac:dyDescent="0.2">
      <c r="A169" s="191" t="s">
        <v>743</v>
      </c>
      <c r="B169" s="168" t="s">
        <v>284</v>
      </c>
      <c r="C169" s="169" t="s">
        <v>31</v>
      </c>
      <c r="D169" s="170">
        <v>4</v>
      </c>
      <c r="E169" s="171">
        <v>6.02</v>
      </c>
      <c r="F169" s="171">
        <v>24.08</v>
      </c>
      <c r="G169" s="179">
        <v>0</v>
      </c>
      <c r="H169" s="179">
        <v>0</v>
      </c>
      <c r="I169" s="173">
        <f t="shared" si="67"/>
        <v>0</v>
      </c>
      <c r="J169" s="179">
        <f t="shared" si="68"/>
        <v>0</v>
      </c>
      <c r="K169" s="179">
        <f t="shared" si="69"/>
        <v>0</v>
      </c>
      <c r="L169" s="173">
        <f t="shared" si="70"/>
        <v>0</v>
      </c>
      <c r="M169" s="188">
        <f t="shared" si="71"/>
        <v>0</v>
      </c>
    </row>
    <row r="170" spans="1:13" s="189" customFormat="1" ht="25.5" x14ac:dyDescent="0.2">
      <c r="A170" s="191" t="s">
        <v>744</v>
      </c>
      <c r="B170" s="168" t="s">
        <v>286</v>
      </c>
      <c r="C170" s="169" t="s">
        <v>31</v>
      </c>
      <c r="D170" s="170">
        <v>1</v>
      </c>
      <c r="E170" s="171">
        <v>16.760000000000002</v>
      </c>
      <c r="F170" s="171">
        <v>16.760000000000002</v>
      </c>
      <c r="G170" s="179">
        <v>0</v>
      </c>
      <c r="H170" s="179">
        <v>0</v>
      </c>
      <c r="I170" s="173">
        <f t="shared" si="67"/>
        <v>0</v>
      </c>
      <c r="J170" s="179">
        <f t="shared" si="68"/>
        <v>0</v>
      </c>
      <c r="K170" s="179">
        <f t="shared" si="69"/>
        <v>0</v>
      </c>
      <c r="L170" s="173">
        <f t="shared" si="70"/>
        <v>0</v>
      </c>
      <c r="M170" s="188">
        <f t="shared" si="71"/>
        <v>0</v>
      </c>
    </row>
    <row r="171" spans="1:13" s="189" customFormat="1" ht="25.5" x14ac:dyDescent="0.2">
      <c r="A171" s="191" t="s">
        <v>745</v>
      </c>
      <c r="B171" s="168" t="s">
        <v>288</v>
      </c>
      <c r="C171" s="169" t="s">
        <v>31</v>
      </c>
      <c r="D171" s="170">
        <v>8</v>
      </c>
      <c r="E171" s="171">
        <v>43.08</v>
      </c>
      <c r="F171" s="171">
        <v>344.64</v>
      </c>
      <c r="G171" s="179">
        <v>0</v>
      </c>
      <c r="H171" s="179">
        <v>0</v>
      </c>
      <c r="I171" s="173">
        <f t="shared" si="67"/>
        <v>0</v>
      </c>
      <c r="J171" s="179">
        <f t="shared" si="68"/>
        <v>0</v>
      </c>
      <c r="K171" s="179">
        <f t="shared" si="69"/>
        <v>0</v>
      </c>
      <c r="L171" s="173">
        <f t="shared" si="70"/>
        <v>0</v>
      </c>
      <c r="M171" s="188">
        <f t="shared" si="71"/>
        <v>0</v>
      </c>
    </row>
    <row r="172" spans="1:13" s="189" customFormat="1" ht="25.5" x14ac:dyDescent="0.2">
      <c r="A172" s="191" t="s">
        <v>746</v>
      </c>
      <c r="B172" s="168" t="s">
        <v>290</v>
      </c>
      <c r="C172" s="169" t="s">
        <v>31</v>
      </c>
      <c r="D172" s="170">
        <v>4</v>
      </c>
      <c r="E172" s="171">
        <v>61.74</v>
      </c>
      <c r="F172" s="171">
        <v>246.96</v>
      </c>
      <c r="G172" s="179">
        <v>0</v>
      </c>
      <c r="H172" s="179">
        <v>0</v>
      </c>
      <c r="I172" s="173">
        <f t="shared" si="67"/>
        <v>0</v>
      </c>
      <c r="J172" s="179">
        <f t="shared" si="68"/>
        <v>0</v>
      </c>
      <c r="K172" s="179">
        <f t="shared" si="69"/>
        <v>0</v>
      </c>
      <c r="L172" s="173">
        <f t="shared" si="70"/>
        <v>0</v>
      </c>
      <c r="M172" s="188">
        <f t="shared" si="71"/>
        <v>0</v>
      </c>
    </row>
    <row r="173" spans="1:13" s="189" customFormat="1" ht="25.5" x14ac:dyDescent="0.2">
      <c r="A173" s="191" t="s">
        <v>747</v>
      </c>
      <c r="B173" s="168" t="s">
        <v>292</v>
      </c>
      <c r="C173" s="169" t="s">
        <v>31</v>
      </c>
      <c r="D173" s="170">
        <v>2</v>
      </c>
      <c r="E173" s="171">
        <v>84.16</v>
      </c>
      <c r="F173" s="171">
        <v>168.32</v>
      </c>
      <c r="G173" s="179">
        <v>0</v>
      </c>
      <c r="H173" s="179">
        <v>0</v>
      </c>
      <c r="I173" s="173">
        <f t="shared" si="67"/>
        <v>0</v>
      </c>
      <c r="J173" s="179">
        <f t="shared" si="68"/>
        <v>0</v>
      </c>
      <c r="K173" s="179">
        <f t="shared" si="69"/>
        <v>0</v>
      </c>
      <c r="L173" s="173">
        <f t="shared" si="70"/>
        <v>0</v>
      </c>
      <c r="M173" s="188">
        <f t="shared" si="71"/>
        <v>0</v>
      </c>
    </row>
    <row r="174" spans="1:13" s="189" customFormat="1" ht="25.5" x14ac:dyDescent="0.2">
      <c r="A174" s="191" t="s">
        <v>748</v>
      </c>
      <c r="B174" s="168" t="s">
        <v>294</v>
      </c>
      <c r="C174" s="169" t="s">
        <v>31</v>
      </c>
      <c r="D174" s="170">
        <v>1</v>
      </c>
      <c r="E174" s="171">
        <v>106.56</v>
      </c>
      <c r="F174" s="171">
        <v>106.56</v>
      </c>
      <c r="G174" s="179">
        <v>0</v>
      </c>
      <c r="H174" s="179">
        <v>0</v>
      </c>
      <c r="I174" s="173">
        <f t="shared" si="67"/>
        <v>0</v>
      </c>
      <c r="J174" s="179">
        <f t="shared" si="68"/>
        <v>0</v>
      </c>
      <c r="K174" s="179">
        <f t="shared" si="69"/>
        <v>0</v>
      </c>
      <c r="L174" s="173">
        <f t="shared" si="70"/>
        <v>0</v>
      </c>
      <c r="M174" s="188">
        <f t="shared" si="71"/>
        <v>0</v>
      </c>
    </row>
    <row r="175" spans="1:13" s="189" customFormat="1" ht="25.5" x14ac:dyDescent="0.2">
      <c r="A175" s="191" t="s">
        <v>749</v>
      </c>
      <c r="B175" s="168" t="s">
        <v>296</v>
      </c>
      <c r="C175" s="169" t="s">
        <v>31</v>
      </c>
      <c r="D175" s="170">
        <v>1</v>
      </c>
      <c r="E175" s="171">
        <v>147.34</v>
      </c>
      <c r="F175" s="171">
        <v>147.34</v>
      </c>
      <c r="G175" s="179">
        <v>0</v>
      </c>
      <c r="H175" s="179">
        <v>0</v>
      </c>
      <c r="I175" s="173">
        <f t="shared" si="67"/>
        <v>0</v>
      </c>
      <c r="J175" s="179">
        <f t="shared" si="68"/>
        <v>0</v>
      </c>
      <c r="K175" s="179">
        <f t="shared" si="69"/>
        <v>0</v>
      </c>
      <c r="L175" s="173">
        <f t="shared" si="70"/>
        <v>0</v>
      </c>
      <c r="M175" s="188">
        <f t="shared" si="71"/>
        <v>0</v>
      </c>
    </row>
    <row r="176" spans="1:13" s="189" customFormat="1" ht="25.5" x14ac:dyDescent="0.2">
      <c r="A176" s="191" t="s">
        <v>750</v>
      </c>
      <c r="B176" s="168" t="s">
        <v>298</v>
      </c>
      <c r="C176" s="169" t="s">
        <v>31</v>
      </c>
      <c r="D176" s="170">
        <v>2</v>
      </c>
      <c r="E176" s="171">
        <v>295.66000000000003</v>
      </c>
      <c r="F176" s="171">
        <v>591.32000000000005</v>
      </c>
      <c r="G176" s="179">
        <v>0</v>
      </c>
      <c r="H176" s="179">
        <v>0</v>
      </c>
      <c r="I176" s="173">
        <f t="shared" si="67"/>
        <v>0</v>
      </c>
      <c r="J176" s="179">
        <f t="shared" si="68"/>
        <v>0</v>
      </c>
      <c r="K176" s="179">
        <f t="shared" si="69"/>
        <v>0</v>
      </c>
      <c r="L176" s="173">
        <f t="shared" si="70"/>
        <v>0</v>
      </c>
      <c r="M176" s="188">
        <f t="shared" si="71"/>
        <v>0</v>
      </c>
    </row>
    <row r="177" spans="1:13" s="189" customFormat="1" ht="38.25" x14ac:dyDescent="0.2">
      <c r="A177" s="191" t="s">
        <v>751</v>
      </c>
      <c r="B177" s="168" t="s">
        <v>300</v>
      </c>
      <c r="C177" s="169" t="s">
        <v>31</v>
      </c>
      <c r="D177" s="170">
        <v>1</v>
      </c>
      <c r="E177" s="171">
        <v>90.15</v>
      </c>
      <c r="F177" s="171">
        <v>90.15</v>
      </c>
      <c r="G177" s="179">
        <v>0</v>
      </c>
      <c r="H177" s="179">
        <v>0</v>
      </c>
      <c r="I177" s="173">
        <f t="shared" si="67"/>
        <v>0</v>
      </c>
      <c r="J177" s="179">
        <f t="shared" si="68"/>
        <v>0</v>
      </c>
      <c r="K177" s="179">
        <f t="shared" si="69"/>
        <v>0</v>
      </c>
      <c r="L177" s="173">
        <f t="shared" si="70"/>
        <v>0</v>
      </c>
      <c r="M177" s="188">
        <f t="shared" si="71"/>
        <v>0</v>
      </c>
    </row>
    <row r="178" spans="1:13" s="189" customFormat="1" ht="25.5" x14ac:dyDescent="0.2">
      <c r="A178" s="191" t="s">
        <v>752</v>
      </c>
      <c r="B178" s="168" t="s">
        <v>302</v>
      </c>
      <c r="C178" s="169" t="s">
        <v>31</v>
      </c>
      <c r="D178" s="170">
        <v>1</v>
      </c>
      <c r="E178" s="171">
        <v>28345.439999999999</v>
      </c>
      <c r="F178" s="171">
        <v>28345.439999999999</v>
      </c>
      <c r="G178" s="179">
        <v>0</v>
      </c>
      <c r="H178" s="179">
        <v>0</v>
      </c>
      <c r="I178" s="173">
        <f t="shared" si="67"/>
        <v>0</v>
      </c>
      <c r="J178" s="179">
        <f t="shared" si="68"/>
        <v>0</v>
      </c>
      <c r="K178" s="179">
        <f t="shared" si="69"/>
        <v>0</v>
      </c>
      <c r="L178" s="173">
        <f t="shared" si="70"/>
        <v>0</v>
      </c>
      <c r="M178" s="188">
        <f t="shared" si="71"/>
        <v>0</v>
      </c>
    </row>
    <row r="179" spans="1:13" s="189" customFormat="1" ht="27" customHeight="1" x14ac:dyDescent="0.2">
      <c r="A179" s="223">
        <v>13</v>
      </c>
      <c r="B179" s="216" t="s">
        <v>304</v>
      </c>
      <c r="C179" s="224"/>
      <c r="D179" s="225"/>
      <c r="E179" s="226"/>
      <c r="F179" s="219">
        <f>SUM(F180:F197)</f>
        <v>32744.34</v>
      </c>
      <c r="G179" s="227"/>
      <c r="H179" s="227"/>
      <c r="I179" s="227"/>
      <c r="J179" s="227"/>
      <c r="K179" s="227"/>
      <c r="L179" s="227"/>
      <c r="M179" s="186">
        <f>L179/F179</f>
        <v>0</v>
      </c>
    </row>
    <row r="180" spans="1:13" s="189" customFormat="1" ht="38.25" x14ac:dyDescent="0.2">
      <c r="A180" s="191" t="s">
        <v>753</v>
      </c>
      <c r="B180" s="168" t="s">
        <v>306</v>
      </c>
      <c r="C180" s="169" t="s">
        <v>116</v>
      </c>
      <c r="D180" s="170">
        <v>28</v>
      </c>
      <c r="E180" s="171">
        <v>17.96</v>
      </c>
      <c r="F180" s="171">
        <v>502.88</v>
      </c>
      <c r="G180" s="179">
        <v>0</v>
      </c>
      <c r="H180" s="179">
        <v>0</v>
      </c>
      <c r="I180" s="173">
        <f t="shared" si="67"/>
        <v>0</v>
      </c>
      <c r="J180" s="179">
        <f t="shared" si="68"/>
        <v>0</v>
      </c>
      <c r="K180" s="179">
        <f t="shared" si="69"/>
        <v>0</v>
      </c>
      <c r="L180" s="173">
        <f t="shared" si="70"/>
        <v>0</v>
      </c>
      <c r="M180" s="188">
        <f t="shared" si="71"/>
        <v>0</v>
      </c>
    </row>
    <row r="181" spans="1:13" s="189" customFormat="1" ht="38.25" x14ac:dyDescent="0.2">
      <c r="A181" s="191" t="s">
        <v>754</v>
      </c>
      <c r="B181" s="168" t="s">
        <v>308</v>
      </c>
      <c r="C181" s="169" t="s">
        <v>116</v>
      </c>
      <c r="D181" s="170">
        <v>25</v>
      </c>
      <c r="E181" s="171">
        <v>23.18</v>
      </c>
      <c r="F181" s="171">
        <v>579.5</v>
      </c>
      <c r="G181" s="179">
        <v>0</v>
      </c>
      <c r="H181" s="179">
        <v>0</v>
      </c>
      <c r="I181" s="173">
        <f t="shared" si="67"/>
        <v>0</v>
      </c>
      <c r="J181" s="179">
        <f t="shared" si="68"/>
        <v>0</v>
      </c>
      <c r="K181" s="179">
        <f t="shared" si="69"/>
        <v>0</v>
      </c>
      <c r="L181" s="173">
        <f t="shared" si="70"/>
        <v>0</v>
      </c>
      <c r="M181" s="188">
        <f t="shared" si="71"/>
        <v>0</v>
      </c>
    </row>
    <row r="182" spans="1:13" s="189" customFormat="1" ht="38.25" x14ac:dyDescent="0.2">
      <c r="A182" s="191" t="s">
        <v>755</v>
      </c>
      <c r="B182" s="168" t="s">
        <v>310</v>
      </c>
      <c r="C182" s="169" t="s">
        <v>116</v>
      </c>
      <c r="D182" s="170">
        <v>77</v>
      </c>
      <c r="E182" s="171">
        <v>24.22</v>
      </c>
      <c r="F182" s="171">
        <v>1864.94</v>
      </c>
      <c r="G182" s="179">
        <v>0</v>
      </c>
      <c r="H182" s="179">
        <v>0</v>
      </c>
      <c r="I182" s="173">
        <f t="shared" si="67"/>
        <v>0</v>
      </c>
      <c r="J182" s="179">
        <f t="shared" si="68"/>
        <v>0</v>
      </c>
      <c r="K182" s="179">
        <f t="shared" si="69"/>
        <v>0</v>
      </c>
      <c r="L182" s="173">
        <f t="shared" si="70"/>
        <v>0</v>
      </c>
      <c r="M182" s="188">
        <f t="shared" si="71"/>
        <v>0</v>
      </c>
    </row>
    <row r="183" spans="1:13" s="189" customFormat="1" ht="38.25" x14ac:dyDescent="0.2">
      <c r="A183" s="191" t="s">
        <v>756</v>
      </c>
      <c r="B183" s="168" t="s">
        <v>312</v>
      </c>
      <c r="C183" s="169" t="s">
        <v>116</v>
      </c>
      <c r="D183" s="170">
        <v>2</v>
      </c>
      <c r="E183" s="171">
        <v>50.98</v>
      </c>
      <c r="F183" s="171">
        <v>101.96</v>
      </c>
      <c r="G183" s="179">
        <v>0</v>
      </c>
      <c r="H183" s="179">
        <v>0</v>
      </c>
      <c r="I183" s="173">
        <f t="shared" si="67"/>
        <v>0</v>
      </c>
      <c r="J183" s="179">
        <f t="shared" si="68"/>
        <v>0</v>
      </c>
      <c r="K183" s="179">
        <f t="shared" si="69"/>
        <v>0</v>
      </c>
      <c r="L183" s="173">
        <f t="shared" si="70"/>
        <v>0</v>
      </c>
      <c r="M183" s="188">
        <f t="shared" si="71"/>
        <v>0</v>
      </c>
    </row>
    <row r="184" spans="1:13" s="189" customFormat="1" ht="51" x14ac:dyDescent="0.2">
      <c r="A184" s="191" t="s">
        <v>757</v>
      </c>
      <c r="B184" s="168" t="s">
        <v>314</v>
      </c>
      <c r="C184" s="169" t="s">
        <v>31</v>
      </c>
      <c r="D184" s="170">
        <v>4</v>
      </c>
      <c r="E184" s="171">
        <v>8.41</v>
      </c>
      <c r="F184" s="171">
        <v>33.64</v>
      </c>
      <c r="G184" s="179">
        <v>0</v>
      </c>
      <c r="H184" s="179">
        <v>0</v>
      </c>
      <c r="I184" s="173">
        <f t="shared" si="67"/>
        <v>0</v>
      </c>
      <c r="J184" s="179">
        <f t="shared" si="68"/>
        <v>0</v>
      </c>
      <c r="K184" s="179">
        <f t="shared" si="69"/>
        <v>0</v>
      </c>
      <c r="L184" s="173">
        <f t="shared" si="70"/>
        <v>0</v>
      </c>
      <c r="M184" s="188">
        <f t="shared" si="71"/>
        <v>0</v>
      </c>
    </row>
    <row r="185" spans="1:13" s="189" customFormat="1" ht="51" x14ac:dyDescent="0.2">
      <c r="A185" s="191" t="s">
        <v>758</v>
      </c>
      <c r="B185" s="168" t="s">
        <v>316</v>
      </c>
      <c r="C185" s="169" t="s">
        <v>31</v>
      </c>
      <c r="D185" s="170">
        <v>20</v>
      </c>
      <c r="E185" s="171">
        <v>8.19</v>
      </c>
      <c r="F185" s="171">
        <v>163.80000000000001</v>
      </c>
      <c r="G185" s="179">
        <v>0</v>
      </c>
      <c r="H185" s="179">
        <v>0</v>
      </c>
      <c r="I185" s="173">
        <f t="shared" si="67"/>
        <v>0</v>
      </c>
      <c r="J185" s="179">
        <f t="shared" si="68"/>
        <v>0</v>
      </c>
      <c r="K185" s="179">
        <f t="shared" si="69"/>
        <v>0</v>
      </c>
      <c r="L185" s="173">
        <f t="shared" si="70"/>
        <v>0</v>
      </c>
      <c r="M185" s="188">
        <f t="shared" si="71"/>
        <v>0</v>
      </c>
    </row>
    <row r="186" spans="1:13" s="189" customFormat="1" ht="51" x14ac:dyDescent="0.2">
      <c r="A186" s="191" t="s">
        <v>759</v>
      </c>
      <c r="B186" s="168" t="s">
        <v>318</v>
      </c>
      <c r="C186" s="169" t="s">
        <v>31</v>
      </c>
      <c r="D186" s="170">
        <v>8</v>
      </c>
      <c r="E186" s="171">
        <v>24.61</v>
      </c>
      <c r="F186" s="171">
        <v>196.88</v>
      </c>
      <c r="G186" s="179">
        <v>0</v>
      </c>
      <c r="H186" s="179">
        <v>0</v>
      </c>
      <c r="I186" s="173">
        <f t="shared" si="67"/>
        <v>0</v>
      </c>
      <c r="J186" s="179">
        <f t="shared" si="68"/>
        <v>0</v>
      </c>
      <c r="K186" s="179">
        <f t="shared" si="69"/>
        <v>0</v>
      </c>
      <c r="L186" s="173">
        <f t="shared" si="70"/>
        <v>0</v>
      </c>
      <c r="M186" s="188">
        <f t="shared" si="71"/>
        <v>0</v>
      </c>
    </row>
    <row r="187" spans="1:13" s="189" customFormat="1" ht="51" x14ac:dyDescent="0.2">
      <c r="A187" s="191" t="s">
        <v>760</v>
      </c>
      <c r="B187" s="168" t="s">
        <v>320</v>
      </c>
      <c r="C187" s="169" t="s">
        <v>31</v>
      </c>
      <c r="D187" s="170">
        <v>9</v>
      </c>
      <c r="E187" s="171">
        <v>12.05</v>
      </c>
      <c r="F187" s="171">
        <v>108.45</v>
      </c>
      <c r="G187" s="179">
        <v>0</v>
      </c>
      <c r="H187" s="179">
        <v>0</v>
      </c>
      <c r="I187" s="173">
        <f t="shared" si="67"/>
        <v>0</v>
      </c>
      <c r="J187" s="179">
        <f t="shared" si="68"/>
        <v>0</v>
      </c>
      <c r="K187" s="179">
        <f t="shared" si="69"/>
        <v>0</v>
      </c>
      <c r="L187" s="173">
        <f t="shared" si="70"/>
        <v>0</v>
      </c>
      <c r="M187" s="188">
        <f t="shared" si="71"/>
        <v>0</v>
      </c>
    </row>
    <row r="188" spans="1:13" s="189" customFormat="1" ht="51" x14ac:dyDescent="0.2">
      <c r="A188" s="191" t="s">
        <v>761</v>
      </c>
      <c r="B188" s="168" t="s">
        <v>322</v>
      </c>
      <c r="C188" s="169" t="s">
        <v>31</v>
      </c>
      <c r="D188" s="170">
        <v>5</v>
      </c>
      <c r="E188" s="171">
        <v>46.45</v>
      </c>
      <c r="F188" s="171">
        <v>232.25</v>
      </c>
      <c r="G188" s="179">
        <v>0</v>
      </c>
      <c r="H188" s="179">
        <v>0</v>
      </c>
      <c r="I188" s="173">
        <f t="shared" si="67"/>
        <v>0</v>
      </c>
      <c r="J188" s="179">
        <f t="shared" si="68"/>
        <v>0</v>
      </c>
      <c r="K188" s="179">
        <f t="shared" si="69"/>
        <v>0</v>
      </c>
      <c r="L188" s="173">
        <f t="shared" si="70"/>
        <v>0</v>
      </c>
      <c r="M188" s="188">
        <f t="shared" si="71"/>
        <v>0</v>
      </c>
    </row>
    <row r="189" spans="1:13" s="189" customFormat="1" ht="51" x14ac:dyDescent="0.2">
      <c r="A189" s="191" t="s">
        <v>762</v>
      </c>
      <c r="B189" s="168" t="s">
        <v>322</v>
      </c>
      <c r="C189" s="169" t="s">
        <v>31</v>
      </c>
      <c r="D189" s="170">
        <v>3</v>
      </c>
      <c r="E189" s="171">
        <v>46.45</v>
      </c>
      <c r="F189" s="171">
        <v>139.35</v>
      </c>
      <c r="G189" s="179">
        <v>0</v>
      </c>
      <c r="H189" s="179">
        <v>0</v>
      </c>
      <c r="I189" s="173">
        <f t="shared" si="67"/>
        <v>0</v>
      </c>
      <c r="J189" s="179">
        <f t="shared" si="68"/>
        <v>0</v>
      </c>
      <c r="K189" s="179">
        <f t="shared" si="69"/>
        <v>0</v>
      </c>
      <c r="L189" s="173">
        <f t="shared" si="70"/>
        <v>0</v>
      </c>
      <c r="M189" s="188">
        <f t="shared" si="71"/>
        <v>0</v>
      </c>
    </row>
    <row r="190" spans="1:13" s="189" customFormat="1" ht="38.25" x14ac:dyDescent="0.2">
      <c r="A190" s="191" t="s">
        <v>763</v>
      </c>
      <c r="B190" s="168" t="s">
        <v>324</v>
      </c>
      <c r="C190" s="169" t="s">
        <v>31</v>
      </c>
      <c r="D190" s="170">
        <v>4</v>
      </c>
      <c r="E190" s="171">
        <v>36.49</v>
      </c>
      <c r="F190" s="171">
        <v>145.96</v>
      </c>
      <c r="G190" s="179">
        <v>0</v>
      </c>
      <c r="H190" s="179">
        <v>0</v>
      </c>
      <c r="I190" s="173">
        <f t="shared" si="67"/>
        <v>0</v>
      </c>
      <c r="J190" s="179">
        <f t="shared" si="68"/>
        <v>0</v>
      </c>
      <c r="K190" s="179">
        <f t="shared" si="69"/>
        <v>0</v>
      </c>
      <c r="L190" s="173">
        <f t="shared" si="70"/>
        <v>0</v>
      </c>
      <c r="M190" s="188">
        <f t="shared" si="71"/>
        <v>0</v>
      </c>
    </row>
    <row r="191" spans="1:13" s="189" customFormat="1" ht="38.25" x14ac:dyDescent="0.2">
      <c r="A191" s="191" t="s">
        <v>764</v>
      </c>
      <c r="B191" s="168" t="s">
        <v>326</v>
      </c>
      <c r="C191" s="169" t="s">
        <v>31</v>
      </c>
      <c r="D191" s="170">
        <v>4</v>
      </c>
      <c r="E191" s="171">
        <v>15.76</v>
      </c>
      <c r="F191" s="171">
        <v>63.04</v>
      </c>
      <c r="G191" s="179">
        <v>0</v>
      </c>
      <c r="H191" s="179">
        <v>0</v>
      </c>
      <c r="I191" s="173">
        <f t="shared" si="67"/>
        <v>0</v>
      </c>
      <c r="J191" s="179">
        <f t="shared" si="68"/>
        <v>0</v>
      </c>
      <c r="K191" s="179">
        <f t="shared" si="69"/>
        <v>0</v>
      </c>
      <c r="L191" s="173">
        <f t="shared" si="70"/>
        <v>0</v>
      </c>
      <c r="M191" s="188">
        <f t="shared" si="71"/>
        <v>0</v>
      </c>
    </row>
    <row r="192" spans="1:13" s="189" customFormat="1" ht="25.5" x14ac:dyDescent="0.2">
      <c r="A192" s="191" t="s">
        <v>765</v>
      </c>
      <c r="B192" s="168" t="s">
        <v>328</v>
      </c>
      <c r="C192" s="169" t="s">
        <v>31</v>
      </c>
      <c r="D192" s="170">
        <v>4</v>
      </c>
      <c r="E192" s="171">
        <v>51.41</v>
      </c>
      <c r="F192" s="171">
        <v>205.64</v>
      </c>
      <c r="G192" s="179">
        <v>0</v>
      </c>
      <c r="H192" s="179">
        <v>0</v>
      </c>
      <c r="I192" s="173">
        <f t="shared" si="67"/>
        <v>0</v>
      </c>
      <c r="J192" s="179">
        <f t="shared" si="68"/>
        <v>0</v>
      </c>
      <c r="K192" s="179">
        <f t="shared" si="69"/>
        <v>0</v>
      </c>
      <c r="L192" s="173">
        <f t="shared" si="70"/>
        <v>0</v>
      </c>
      <c r="M192" s="188">
        <f t="shared" si="71"/>
        <v>0</v>
      </c>
    </row>
    <row r="193" spans="1:13" s="189" customFormat="1" x14ac:dyDescent="0.2">
      <c r="A193" s="191" t="s">
        <v>766</v>
      </c>
      <c r="B193" s="168" t="s">
        <v>330</v>
      </c>
      <c r="C193" s="169" t="s">
        <v>24</v>
      </c>
      <c r="D193" s="170">
        <v>10</v>
      </c>
      <c r="E193" s="171">
        <v>262.14</v>
      </c>
      <c r="F193" s="171">
        <v>2621.4</v>
      </c>
      <c r="G193" s="179">
        <v>0</v>
      </c>
      <c r="H193" s="179">
        <v>0</v>
      </c>
      <c r="I193" s="173">
        <f t="shared" si="67"/>
        <v>0</v>
      </c>
      <c r="J193" s="179">
        <f t="shared" si="68"/>
        <v>0</v>
      </c>
      <c r="K193" s="179">
        <f t="shared" si="69"/>
        <v>0</v>
      </c>
      <c r="L193" s="173">
        <f t="shared" si="70"/>
        <v>0</v>
      </c>
      <c r="M193" s="188">
        <f t="shared" si="71"/>
        <v>0</v>
      </c>
    </row>
    <row r="194" spans="1:13" s="189" customFormat="1" ht="25.5" x14ac:dyDescent="0.2">
      <c r="A194" s="191" t="s">
        <v>767</v>
      </c>
      <c r="B194" s="168" t="s">
        <v>332</v>
      </c>
      <c r="C194" s="169" t="s">
        <v>31</v>
      </c>
      <c r="D194" s="170">
        <v>1</v>
      </c>
      <c r="E194" s="171">
        <v>285.52</v>
      </c>
      <c r="F194" s="171">
        <v>285.52</v>
      </c>
      <c r="G194" s="179">
        <v>0</v>
      </c>
      <c r="H194" s="179">
        <v>0</v>
      </c>
      <c r="I194" s="173">
        <f t="shared" si="67"/>
        <v>0</v>
      </c>
      <c r="J194" s="179">
        <f t="shared" si="68"/>
        <v>0</v>
      </c>
      <c r="K194" s="179">
        <f t="shared" si="69"/>
        <v>0</v>
      </c>
      <c r="L194" s="173">
        <f t="shared" si="70"/>
        <v>0</v>
      </c>
      <c r="M194" s="188">
        <f t="shared" si="71"/>
        <v>0</v>
      </c>
    </row>
    <row r="195" spans="1:13" s="189" customFormat="1" ht="38.25" x14ac:dyDescent="0.2">
      <c r="A195" s="191" t="s">
        <v>768</v>
      </c>
      <c r="B195" s="168" t="s">
        <v>334</v>
      </c>
      <c r="C195" s="169" t="s">
        <v>31</v>
      </c>
      <c r="D195" s="170">
        <v>4</v>
      </c>
      <c r="E195" s="171">
        <v>3734.61</v>
      </c>
      <c r="F195" s="171">
        <v>14938.44</v>
      </c>
      <c r="G195" s="179">
        <v>0</v>
      </c>
      <c r="H195" s="179">
        <v>0</v>
      </c>
      <c r="I195" s="173">
        <f t="shared" si="67"/>
        <v>0</v>
      </c>
      <c r="J195" s="179">
        <f t="shared" si="68"/>
        <v>0</v>
      </c>
      <c r="K195" s="179">
        <f t="shared" si="69"/>
        <v>0</v>
      </c>
      <c r="L195" s="173">
        <f t="shared" si="70"/>
        <v>0</v>
      </c>
      <c r="M195" s="188">
        <f t="shared" si="71"/>
        <v>0</v>
      </c>
    </row>
    <row r="196" spans="1:13" s="189" customFormat="1" ht="38.25" x14ac:dyDescent="0.2">
      <c r="A196" s="191" t="s">
        <v>769</v>
      </c>
      <c r="B196" s="168" t="s">
        <v>336</v>
      </c>
      <c r="C196" s="169" t="s">
        <v>31</v>
      </c>
      <c r="D196" s="170">
        <v>1</v>
      </c>
      <c r="E196" s="171">
        <v>9121.2099999999991</v>
      </c>
      <c r="F196" s="171">
        <v>9121.2099999999991</v>
      </c>
      <c r="G196" s="179">
        <v>0</v>
      </c>
      <c r="H196" s="179">
        <v>0</v>
      </c>
      <c r="I196" s="173">
        <f t="shared" si="67"/>
        <v>0</v>
      </c>
      <c r="J196" s="179">
        <f t="shared" si="68"/>
        <v>0</v>
      </c>
      <c r="K196" s="179">
        <f t="shared" si="69"/>
        <v>0</v>
      </c>
      <c r="L196" s="173">
        <f t="shared" si="70"/>
        <v>0</v>
      </c>
      <c r="M196" s="188">
        <f t="shared" si="71"/>
        <v>0</v>
      </c>
    </row>
    <row r="197" spans="1:13" s="189" customFormat="1" ht="25.5" x14ac:dyDescent="0.2">
      <c r="A197" s="191" t="s">
        <v>770</v>
      </c>
      <c r="B197" s="168" t="s">
        <v>338</v>
      </c>
      <c r="C197" s="169" t="s">
        <v>116</v>
      </c>
      <c r="D197" s="170">
        <v>8.42</v>
      </c>
      <c r="E197" s="171">
        <v>170.96</v>
      </c>
      <c r="F197" s="171">
        <v>1439.48</v>
      </c>
      <c r="G197" s="179">
        <v>0</v>
      </c>
      <c r="H197" s="179">
        <v>0</v>
      </c>
      <c r="I197" s="173">
        <f t="shared" si="67"/>
        <v>0</v>
      </c>
      <c r="J197" s="179">
        <f t="shared" si="68"/>
        <v>0</v>
      </c>
      <c r="K197" s="179">
        <f t="shared" si="69"/>
        <v>0</v>
      </c>
      <c r="L197" s="173">
        <f t="shared" si="70"/>
        <v>0</v>
      </c>
      <c r="M197" s="188">
        <f t="shared" si="71"/>
        <v>0</v>
      </c>
    </row>
    <row r="198" spans="1:13" ht="32.25" customHeight="1" x14ac:dyDescent="0.2">
      <c r="A198" s="192">
        <v>14</v>
      </c>
      <c r="B198" s="182" t="s">
        <v>340</v>
      </c>
      <c r="C198" s="193"/>
      <c r="D198" s="194"/>
      <c r="E198" s="185"/>
      <c r="F198" s="164">
        <f>SUM(F199:F218)</f>
        <v>15256.04</v>
      </c>
      <c r="G198" s="185"/>
      <c r="H198" s="185"/>
      <c r="I198" s="185"/>
      <c r="J198" s="165"/>
      <c r="K198" s="165"/>
      <c r="L198" s="165"/>
      <c r="M198" s="186">
        <f>L198/F198</f>
        <v>0</v>
      </c>
    </row>
    <row r="199" spans="1:13" s="189" customFormat="1" x14ac:dyDescent="0.2">
      <c r="A199" s="191" t="s">
        <v>771</v>
      </c>
      <c r="B199" s="168" t="s">
        <v>342</v>
      </c>
      <c r="C199" s="169" t="s">
        <v>31</v>
      </c>
      <c r="D199" s="170">
        <v>2</v>
      </c>
      <c r="E199" s="171">
        <v>67.19</v>
      </c>
      <c r="F199" s="171">
        <v>134.38</v>
      </c>
      <c r="G199" s="179">
        <v>0</v>
      </c>
      <c r="H199" s="179">
        <v>0</v>
      </c>
      <c r="I199" s="173"/>
      <c r="J199" s="179">
        <f>TRUNC(E199*G199,2)</f>
        <v>0</v>
      </c>
      <c r="K199" s="179">
        <f>TRUNC(E199*H199,2)</f>
        <v>0</v>
      </c>
      <c r="L199" s="173">
        <f>J199+K199</f>
        <v>0</v>
      </c>
      <c r="M199" s="188">
        <f t="shared" ref="M199" si="72">L199/F199</f>
        <v>0</v>
      </c>
    </row>
    <row r="200" spans="1:13" s="189" customFormat="1" ht="51" x14ac:dyDescent="0.2">
      <c r="A200" s="191" t="s">
        <v>772</v>
      </c>
      <c r="B200" s="168" t="s">
        <v>344</v>
      </c>
      <c r="C200" s="169" t="s">
        <v>31</v>
      </c>
      <c r="D200" s="170">
        <v>5</v>
      </c>
      <c r="E200" s="171">
        <v>275.16000000000003</v>
      </c>
      <c r="F200" s="171">
        <v>1375.8</v>
      </c>
      <c r="G200" s="179">
        <v>0</v>
      </c>
      <c r="H200" s="179">
        <v>0</v>
      </c>
      <c r="I200" s="173">
        <f>G200+H200</f>
        <v>0</v>
      </c>
      <c r="J200" s="179">
        <f>TRUNC(E200*G200,2)</f>
        <v>0</v>
      </c>
      <c r="K200" s="179">
        <f>TRUNC(E200*H200,2)</f>
        <v>0</v>
      </c>
      <c r="L200" s="173">
        <f>J200+K200</f>
        <v>0</v>
      </c>
      <c r="M200" s="188">
        <f t="shared" si="71"/>
        <v>0</v>
      </c>
    </row>
    <row r="201" spans="1:13" s="189" customFormat="1" ht="38.25" x14ac:dyDescent="0.2">
      <c r="A201" s="191" t="s">
        <v>773</v>
      </c>
      <c r="B201" s="168" t="s">
        <v>346</v>
      </c>
      <c r="C201" s="169" t="s">
        <v>31</v>
      </c>
      <c r="D201" s="170">
        <v>5</v>
      </c>
      <c r="E201" s="171">
        <v>279.68</v>
      </c>
      <c r="F201" s="171">
        <v>1398.4</v>
      </c>
      <c r="G201" s="179">
        <v>0</v>
      </c>
      <c r="H201" s="179">
        <v>0</v>
      </c>
      <c r="I201" s="173">
        <f>G201+H201</f>
        <v>0</v>
      </c>
      <c r="J201" s="179">
        <f>TRUNC(E201*G201,2)</f>
        <v>0</v>
      </c>
      <c r="K201" s="179">
        <f>TRUNC(E201*H201,2)</f>
        <v>0</v>
      </c>
      <c r="L201" s="173">
        <f>J201+K201</f>
        <v>0</v>
      </c>
      <c r="M201" s="188">
        <f t="shared" si="71"/>
        <v>0</v>
      </c>
    </row>
    <row r="202" spans="1:13" s="189" customFormat="1" ht="38.25" x14ac:dyDescent="0.2">
      <c r="A202" s="191" t="s">
        <v>774</v>
      </c>
      <c r="B202" s="168" t="s">
        <v>348</v>
      </c>
      <c r="C202" s="169" t="s">
        <v>31</v>
      </c>
      <c r="D202" s="170">
        <v>3</v>
      </c>
      <c r="E202" s="171">
        <v>452.74</v>
      </c>
      <c r="F202" s="171">
        <v>1358.22</v>
      </c>
      <c r="G202" s="179">
        <v>0</v>
      </c>
      <c r="H202" s="179">
        <v>0</v>
      </c>
      <c r="I202" s="173">
        <f t="shared" ref="I202:I218" si="73">G202+H202</f>
        <v>0</v>
      </c>
      <c r="J202" s="179">
        <f t="shared" ref="J202:J218" si="74">TRUNC(E202*G202,2)</f>
        <v>0</v>
      </c>
      <c r="K202" s="179">
        <f t="shared" ref="K202:K218" si="75">TRUNC(E202*H202,2)</f>
        <v>0</v>
      </c>
      <c r="L202" s="173">
        <f t="shared" ref="L202:L218" si="76">J202+K202</f>
        <v>0</v>
      </c>
      <c r="M202" s="188">
        <f t="shared" si="71"/>
        <v>0</v>
      </c>
    </row>
    <row r="203" spans="1:13" s="189" customFormat="1" ht="25.5" x14ac:dyDescent="0.2">
      <c r="A203" s="191" t="s">
        <v>775</v>
      </c>
      <c r="B203" s="168" t="s">
        <v>350</v>
      </c>
      <c r="C203" s="169" t="s">
        <v>31</v>
      </c>
      <c r="D203" s="170">
        <v>1</v>
      </c>
      <c r="E203" s="171">
        <v>611.21</v>
      </c>
      <c r="F203" s="171">
        <v>611.21</v>
      </c>
      <c r="G203" s="179">
        <v>0</v>
      </c>
      <c r="H203" s="179">
        <v>0</v>
      </c>
      <c r="I203" s="173">
        <f t="shared" si="73"/>
        <v>0</v>
      </c>
      <c r="J203" s="179">
        <f t="shared" si="74"/>
        <v>0</v>
      </c>
      <c r="K203" s="179">
        <f t="shared" si="75"/>
        <v>0</v>
      </c>
      <c r="L203" s="173">
        <f t="shared" si="76"/>
        <v>0</v>
      </c>
      <c r="M203" s="188">
        <f t="shared" si="71"/>
        <v>0</v>
      </c>
    </row>
    <row r="204" spans="1:13" s="189" customFormat="1" ht="38.25" x14ac:dyDescent="0.2">
      <c r="A204" s="191" t="s">
        <v>776</v>
      </c>
      <c r="B204" s="168" t="s">
        <v>352</v>
      </c>
      <c r="C204" s="169" t="s">
        <v>31</v>
      </c>
      <c r="D204" s="170">
        <v>5</v>
      </c>
      <c r="E204" s="171">
        <v>132.51</v>
      </c>
      <c r="F204" s="171">
        <v>662.55</v>
      </c>
      <c r="G204" s="179">
        <v>0</v>
      </c>
      <c r="H204" s="179">
        <v>0</v>
      </c>
      <c r="I204" s="173">
        <f t="shared" si="73"/>
        <v>0</v>
      </c>
      <c r="J204" s="179">
        <f t="shared" si="74"/>
        <v>0</v>
      </c>
      <c r="K204" s="179">
        <f t="shared" si="75"/>
        <v>0</v>
      </c>
      <c r="L204" s="173">
        <f t="shared" si="76"/>
        <v>0</v>
      </c>
      <c r="M204" s="188">
        <f t="shared" si="71"/>
        <v>0</v>
      </c>
    </row>
    <row r="205" spans="1:13" s="189" customFormat="1" ht="25.5" x14ac:dyDescent="0.2">
      <c r="A205" s="191" t="s">
        <v>777</v>
      </c>
      <c r="B205" s="168" t="s">
        <v>354</v>
      </c>
      <c r="C205" s="169" t="s">
        <v>31</v>
      </c>
      <c r="D205" s="170">
        <v>6</v>
      </c>
      <c r="E205" s="171">
        <v>132.80000000000001</v>
      </c>
      <c r="F205" s="171">
        <v>796.8</v>
      </c>
      <c r="G205" s="179">
        <v>0</v>
      </c>
      <c r="H205" s="179">
        <v>0</v>
      </c>
      <c r="I205" s="173">
        <f t="shared" si="73"/>
        <v>0</v>
      </c>
      <c r="J205" s="179">
        <f t="shared" si="74"/>
        <v>0</v>
      </c>
      <c r="K205" s="179">
        <f t="shared" si="75"/>
        <v>0</v>
      </c>
      <c r="L205" s="173">
        <f t="shared" si="76"/>
        <v>0</v>
      </c>
      <c r="M205" s="188">
        <f t="shared" si="71"/>
        <v>0</v>
      </c>
    </row>
    <row r="206" spans="1:13" s="189" customFormat="1" ht="38.25" x14ac:dyDescent="0.2">
      <c r="A206" s="191" t="s">
        <v>778</v>
      </c>
      <c r="B206" s="168" t="s">
        <v>356</v>
      </c>
      <c r="C206" s="169" t="s">
        <v>31</v>
      </c>
      <c r="D206" s="170">
        <v>11</v>
      </c>
      <c r="E206" s="171">
        <v>55.87</v>
      </c>
      <c r="F206" s="171">
        <v>614.57000000000005</v>
      </c>
      <c r="G206" s="179">
        <v>0</v>
      </c>
      <c r="H206" s="179">
        <v>0</v>
      </c>
      <c r="I206" s="173">
        <f t="shared" si="73"/>
        <v>0</v>
      </c>
      <c r="J206" s="179">
        <f t="shared" si="74"/>
        <v>0</v>
      </c>
      <c r="K206" s="179">
        <f t="shared" si="75"/>
        <v>0</v>
      </c>
      <c r="L206" s="173">
        <f t="shared" si="76"/>
        <v>0</v>
      </c>
      <c r="M206" s="188">
        <f t="shared" si="71"/>
        <v>0</v>
      </c>
    </row>
    <row r="207" spans="1:13" s="189" customFormat="1" ht="25.5" x14ac:dyDescent="0.2">
      <c r="A207" s="191" t="s">
        <v>779</v>
      </c>
      <c r="B207" s="168" t="s">
        <v>358</v>
      </c>
      <c r="C207" s="169" t="s">
        <v>31</v>
      </c>
      <c r="D207" s="170">
        <v>8</v>
      </c>
      <c r="E207" s="171">
        <v>25.19</v>
      </c>
      <c r="F207" s="171">
        <v>201.52</v>
      </c>
      <c r="G207" s="179">
        <v>0</v>
      </c>
      <c r="H207" s="179">
        <v>0</v>
      </c>
      <c r="I207" s="173">
        <f t="shared" si="73"/>
        <v>0</v>
      </c>
      <c r="J207" s="179">
        <f t="shared" si="74"/>
        <v>0</v>
      </c>
      <c r="K207" s="179">
        <f t="shared" si="75"/>
        <v>0</v>
      </c>
      <c r="L207" s="173">
        <f t="shared" si="76"/>
        <v>0</v>
      </c>
      <c r="M207" s="188">
        <f t="shared" si="71"/>
        <v>0</v>
      </c>
    </row>
    <row r="208" spans="1:13" s="189" customFormat="1" ht="38.25" x14ac:dyDescent="0.2">
      <c r="A208" s="191" t="s">
        <v>780</v>
      </c>
      <c r="B208" s="168" t="s">
        <v>360</v>
      </c>
      <c r="C208" s="169" t="s">
        <v>31</v>
      </c>
      <c r="D208" s="170">
        <v>4</v>
      </c>
      <c r="E208" s="171">
        <v>307.7</v>
      </c>
      <c r="F208" s="171">
        <v>1230.8</v>
      </c>
      <c r="G208" s="179">
        <v>0</v>
      </c>
      <c r="H208" s="179">
        <v>0</v>
      </c>
      <c r="I208" s="173">
        <f t="shared" si="73"/>
        <v>0</v>
      </c>
      <c r="J208" s="179">
        <f t="shared" si="74"/>
        <v>0</v>
      </c>
      <c r="K208" s="179">
        <f t="shared" si="75"/>
        <v>0</v>
      </c>
      <c r="L208" s="173">
        <f t="shared" si="76"/>
        <v>0</v>
      </c>
      <c r="M208" s="188">
        <f t="shared" si="71"/>
        <v>0</v>
      </c>
    </row>
    <row r="209" spans="1:13" s="189" customFormat="1" ht="38.25" x14ac:dyDescent="0.2">
      <c r="A209" s="191" t="s">
        <v>781</v>
      </c>
      <c r="B209" s="168" t="s">
        <v>362</v>
      </c>
      <c r="C209" s="169" t="s">
        <v>31</v>
      </c>
      <c r="D209" s="170">
        <v>2</v>
      </c>
      <c r="E209" s="171">
        <v>593.77</v>
      </c>
      <c r="F209" s="171">
        <v>1187.54</v>
      </c>
      <c r="G209" s="179">
        <v>0</v>
      </c>
      <c r="H209" s="179">
        <v>0</v>
      </c>
      <c r="I209" s="173">
        <f t="shared" si="73"/>
        <v>0</v>
      </c>
      <c r="J209" s="179">
        <f t="shared" si="74"/>
        <v>0</v>
      </c>
      <c r="K209" s="179">
        <f t="shared" si="75"/>
        <v>0</v>
      </c>
      <c r="L209" s="173">
        <f t="shared" si="76"/>
        <v>0</v>
      </c>
      <c r="M209" s="188">
        <f t="shared" si="71"/>
        <v>0</v>
      </c>
    </row>
    <row r="210" spans="1:13" s="189" customFormat="1" x14ac:dyDescent="0.2">
      <c r="A210" s="191" t="s">
        <v>782</v>
      </c>
      <c r="B210" s="168" t="s">
        <v>364</v>
      </c>
      <c r="C210" s="169" t="s">
        <v>365</v>
      </c>
      <c r="D210" s="170">
        <v>9</v>
      </c>
      <c r="E210" s="171">
        <v>44.86</v>
      </c>
      <c r="F210" s="171">
        <v>403.74</v>
      </c>
      <c r="G210" s="179">
        <v>0</v>
      </c>
      <c r="H210" s="179">
        <v>0</v>
      </c>
      <c r="I210" s="173">
        <f t="shared" si="73"/>
        <v>0</v>
      </c>
      <c r="J210" s="179">
        <f t="shared" si="74"/>
        <v>0</v>
      </c>
      <c r="K210" s="179">
        <f t="shared" si="75"/>
        <v>0</v>
      </c>
      <c r="L210" s="173">
        <f t="shared" si="76"/>
        <v>0</v>
      </c>
      <c r="M210" s="188">
        <f t="shared" si="71"/>
        <v>0</v>
      </c>
    </row>
    <row r="211" spans="1:13" s="189" customFormat="1" ht="38.25" x14ac:dyDescent="0.2">
      <c r="A211" s="191" t="s">
        <v>783</v>
      </c>
      <c r="B211" s="168" t="s">
        <v>367</v>
      </c>
      <c r="C211" s="169" t="s">
        <v>31</v>
      </c>
      <c r="D211" s="170">
        <v>9</v>
      </c>
      <c r="E211" s="171">
        <v>87.18</v>
      </c>
      <c r="F211" s="171">
        <v>784.62</v>
      </c>
      <c r="G211" s="179">
        <v>0</v>
      </c>
      <c r="H211" s="179">
        <v>0</v>
      </c>
      <c r="I211" s="173">
        <f t="shared" si="73"/>
        <v>0</v>
      </c>
      <c r="J211" s="179">
        <f t="shared" si="74"/>
        <v>0</v>
      </c>
      <c r="K211" s="179">
        <f t="shared" si="75"/>
        <v>0</v>
      </c>
      <c r="L211" s="173">
        <f t="shared" si="76"/>
        <v>0</v>
      </c>
      <c r="M211" s="188">
        <f t="shared" si="71"/>
        <v>0</v>
      </c>
    </row>
    <row r="212" spans="1:13" s="189" customFormat="1" ht="51" x14ac:dyDescent="0.2">
      <c r="A212" s="191" t="s">
        <v>784</v>
      </c>
      <c r="B212" s="168" t="s">
        <v>369</v>
      </c>
      <c r="C212" s="169" t="s">
        <v>31</v>
      </c>
      <c r="D212" s="170">
        <v>1</v>
      </c>
      <c r="E212" s="171">
        <v>786.68</v>
      </c>
      <c r="F212" s="171">
        <v>786.68</v>
      </c>
      <c r="G212" s="179">
        <v>0</v>
      </c>
      <c r="H212" s="179">
        <v>0</v>
      </c>
      <c r="I212" s="173">
        <f t="shared" si="73"/>
        <v>0</v>
      </c>
      <c r="J212" s="179">
        <f t="shared" si="74"/>
        <v>0</v>
      </c>
      <c r="K212" s="179">
        <f t="shared" si="75"/>
        <v>0</v>
      </c>
      <c r="L212" s="173">
        <f t="shared" si="76"/>
        <v>0</v>
      </c>
      <c r="M212" s="188">
        <f t="shared" si="71"/>
        <v>0</v>
      </c>
    </row>
    <row r="213" spans="1:13" s="189" customFormat="1" ht="38.25" x14ac:dyDescent="0.2">
      <c r="A213" s="191" t="s">
        <v>785</v>
      </c>
      <c r="B213" s="168" t="s">
        <v>371</v>
      </c>
      <c r="C213" s="169" t="s">
        <v>31</v>
      </c>
      <c r="D213" s="170">
        <v>4</v>
      </c>
      <c r="E213" s="171">
        <v>406.52</v>
      </c>
      <c r="F213" s="171">
        <v>1626.08</v>
      </c>
      <c r="G213" s="179">
        <v>0</v>
      </c>
      <c r="H213" s="179">
        <v>0</v>
      </c>
      <c r="I213" s="173">
        <f t="shared" si="73"/>
        <v>0</v>
      </c>
      <c r="J213" s="179">
        <f t="shared" si="74"/>
        <v>0</v>
      </c>
      <c r="K213" s="179">
        <f t="shared" si="75"/>
        <v>0</v>
      </c>
      <c r="L213" s="173">
        <f t="shared" si="76"/>
        <v>0</v>
      </c>
      <c r="M213" s="188">
        <f t="shared" si="71"/>
        <v>0</v>
      </c>
    </row>
    <row r="214" spans="1:13" s="189" customFormat="1" ht="38.25" x14ac:dyDescent="0.2">
      <c r="A214" s="191" t="s">
        <v>786</v>
      </c>
      <c r="B214" s="168" t="s">
        <v>373</v>
      </c>
      <c r="C214" s="169" t="s">
        <v>31</v>
      </c>
      <c r="D214" s="170">
        <v>5</v>
      </c>
      <c r="E214" s="171">
        <v>97.03</v>
      </c>
      <c r="F214" s="171">
        <v>485.15</v>
      </c>
      <c r="G214" s="179">
        <v>0</v>
      </c>
      <c r="H214" s="179">
        <v>0</v>
      </c>
      <c r="I214" s="173">
        <f t="shared" si="73"/>
        <v>0</v>
      </c>
      <c r="J214" s="179">
        <f t="shared" si="74"/>
        <v>0</v>
      </c>
      <c r="K214" s="179">
        <f t="shared" si="75"/>
        <v>0</v>
      </c>
      <c r="L214" s="173">
        <f t="shared" si="76"/>
        <v>0</v>
      </c>
      <c r="M214" s="188">
        <f t="shared" si="71"/>
        <v>0</v>
      </c>
    </row>
    <row r="215" spans="1:13" s="189" customFormat="1" ht="38.25" x14ac:dyDescent="0.2">
      <c r="A215" s="191" t="s">
        <v>787</v>
      </c>
      <c r="B215" s="168" t="s">
        <v>371</v>
      </c>
      <c r="C215" s="169" t="s">
        <v>31</v>
      </c>
      <c r="D215" s="170">
        <v>2</v>
      </c>
      <c r="E215" s="171">
        <v>406.52</v>
      </c>
      <c r="F215" s="171">
        <v>813.04</v>
      </c>
      <c r="G215" s="179">
        <v>0</v>
      </c>
      <c r="H215" s="179">
        <v>0</v>
      </c>
      <c r="I215" s="173">
        <f t="shared" si="73"/>
        <v>0</v>
      </c>
      <c r="J215" s="179">
        <f t="shared" si="74"/>
        <v>0</v>
      </c>
      <c r="K215" s="179">
        <f t="shared" si="75"/>
        <v>0</v>
      </c>
      <c r="L215" s="173">
        <f t="shared" si="76"/>
        <v>0</v>
      </c>
      <c r="M215" s="188">
        <f t="shared" si="71"/>
        <v>0</v>
      </c>
    </row>
    <row r="216" spans="1:13" s="189" customFormat="1" x14ac:dyDescent="0.2">
      <c r="A216" s="191" t="s">
        <v>788</v>
      </c>
      <c r="B216" s="168" t="s">
        <v>375</v>
      </c>
      <c r="C216" s="169" t="s">
        <v>31</v>
      </c>
      <c r="D216" s="170">
        <v>1</v>
      </c>
      <c r="E216" s="171">
        <v>145.71</v>
      </c>
      <c r="F216" s="171">
        <v>145.71</v>
      </c>
      <c r="G216" s="179">
        <v>0</v>
      </c>
      <c r="H216" s="179">
        <v>0</v>
      </c>
      <c r="I216" s="173">
        <f t="shared" si="73"/>
        <v>0</v>
      </c>
      <c r="J216" s="179">
        <f t="shared" si="74"/>
        <v>0</v>
      </c>
      <c r="K216" s="179">
        <f t="shared" si="75"/>
        <v>0</v>
      </c>
      <c r="L216" s="173">
        <f t="shared" si="76"/>
        <v>0</v>
      </c>
      <c r="M216" s="188">
        <f t="shared" ref="M216:M230" si="77">L216/F216</f>
        <v>0</v>
      </c>
    </row>
    <row r="217" spans="1:13" s="189" customFormat="1" x14ac:dyDescent="0.2">
      <c r="A217" s="191" t="s">
        <v>789</v>
      </c>
      <c r="B217" s="168" t="s">
        <v>377</v>
      </c>
      <c r="C217" s="169" t="s">
        <v>365</v>
      </c>
      <c r="D217" s="170">
        <v>1</v>
      </c>
      <c r="E217" s="171">
        <v>105.88</v>
      </c>
      <c r="F217" s="171">
        <v>105.88</v>
      </c>
      <c r="G217" s="179">
        <v>0</v>
      </c>
      <c r="H217" s="179">
        <v>0</v>
      </c>
      <c r="I217" s="173">
        <f t="shared" si="73"/>
        <v>0</v>
      </c>
      <c r="J217" s="179">
        <f t="shared" si="74"/>
        <v>0</v>
      </c>
      <c r="K217" s="179">
        <f t="shared" si="75"/>
        <v>0</v>
      </c>
      <c r="L217" s="173">
        <f t="shared" si="76"/>
        <v>0</v>
      </c>
      <c r="M217" s="188">
        <f t="shared" si="77"/>
        <v>0</v>
      </c>
    </row>
    <row r="218" spans="1:13" s="189" customFormat="1" ht="25.5" x14ac:dyDescent="0.2">
      <c r="A218" s="191" t="s">
        <v>790</v>
      </c>
      <c r="B218" s="168" t="s">
        <v>379</v>
      </c>
      <c r="C218" s="169" t="s">
        <v>31</v>
      </c>
      <c r="D218" s="170">
        <v>5</v>
      </c>
      <c r="E218" s="171">
        <v>106.67</v>
      </c>
      <c r="F218" s="171">
        <v>533.35</v>
      </c>
      <c r="G218" s="179">
        <v>0</v>
      </c>
      <c r="H218" s="179">
        <v>0</v>
      </c>
      <c r="I218" s="173">
        <f t="shared" si="73"/>
        <v>0</v>
      </c>
      <c r="J218" s="179">
        <f t="shared" si="74"/>
        <v>0</v>
      </c>
      <c r="K218" s="179">
        <f t="shared" si="75"/>
        <v>0</v>
      </c>
      <c r="L218" s="173">
        <f t="shared" si="76"/>
        <v>0</v>
      </c>
      <c r="M218" s="188">
        <f t="shared" si="77"/>
        <v>0</v>
      </c>
    </row>
    <row r="219" spans="1:13" s="189" customFormat="1" ht="21" customHeight="1" x14ac:dyDescent="0.2">
      <c r="A219" s="215">
        <v>15</v>
      </c>
      <c r="B219" s="216" t="s">
        <v>381</v>
      </c>
      <c r="C219" s="217"/>
      <c r="D219" s="218"/>
      <c r="E219" s="219"/>
      <c r="F219" s="219">
        <f>SUM(F220:F230)</f>
        <v>3188.84</v>
      </c>
      <c r="G219" s="219"/>
      <c r="H219" s="219"/>
      <c r="I219" s="219"/>
      <c r="J219" s="220"/>
      <c r="K219" s="220"/>
      <c r="L219" s="220"/>
      <c r="M219" s="186">
        <f>L219/F219</f>
        <v>0</v>
      </c>
    </row>
    <row r="220" spans="1:13" s="189" customFormat="1" ht="38.25" x14ac:dyDescent="0.2">
      <c r="A220" s="191" t="s">
        <v>791</v>
      </c>
      <c r="B220" s="168" t="s">
        <v>383</v>
      </c>
      <c r="C220" s="169" t="s">
        <v>50</v>
      </c>
      <c r="D220" s="170">
        <v>0.8</v>
      </c>
      <c r="E220" s="171">
        <v>395.49</v>
      </c>
      <c r="F220" s="171">
        <v>316.39</v>
      </c>
      <c r="G220" s="179">
        <v>0</v>
      </c>
      <c r="H220" s="179">
        <v>0</v>
      </c>
      <c r="I220" s="173">
        <f t="shared" ref="I220:I230" si="78">G220+H220</f>
        <v>0</v>
      </c>
      <c r="J220" s="179">
        <f t="shared" ref="J220:J230" si="79">TRUNC(E220*G220,2)</f>
        <v>0</v>
      </c>
      <c r="K220" s="179">
        <f t="shared" ref="K220:K230" si="80">TRUNC(E220*H220,2)</f>
        <v>0</v>
      </c>
      <c r="L220" s="173">
        <f t="shared" ref="L220:L230" si="81">J220+K220</f>
        <v>0</v>
      </c>
      <c r="M220" s="188">
        <f t="shared" si="77"/>
        <v>0</v>
      </c>
    </row>
    <row r="221" spans="1:13" s="189" customFormat="1" ht="38.25" x14ac:dyDescent="0.2">
      <c r="A221" s="191" t="s">
        <v>792</v>
      </c>
      <c r="B221" s="168" t="s">
        <v>385</v>
      </c>
      <c r="C221" s="169" t="s">
        <v>24</v>
      </c>
      <c r="D221" s="170">
        <v>0.16</v>
      </c>
      <c r="E221" s="171">
        <v>817.23</v>
      </c>
      <c r="F221" s="171">
        <v>130.75</v>
      </c>
      <c r="G221" s="179">
        <v>0</v>
      </c>
      <c r="H221" s="179">
        <v>0</v>
      </c>
      <c r="I221" s="173">
        <f t="shared" si="78"/>
        <v>0</v>
      </c>
      <c r="J221" s="179">
        <f t="shared" si="79"/>
        <v>0</v>
      </c>
      <c r="K221" s="179">
        <f t="shared" si="80"/>
        <v>0</v>
      </c>
      <c r="L221" s="173">
        <f t="shared" si="81"/>
        <v>0</v>
      </c>
      <c r="M221" s="188">
        <f t="shared" si="77"/>
        <v>0</v>
      </c>
    </row>
    <row r="222" spans="1:13" s="189" customFormat="1" ht="51" x14ac:dyDescent="0.2">
      <c r="A222" s="191" t="s">
        <v>793</v>
      </c>
      <c r="B222" s="168" t="s">
        <v>387</v>
      </c>
      <c r="C222" s="169" t="s">
        <v>116</v>
      </c>
      <c r="D222" s="170">
        <v>7.2</v>
      </c>
      <c r="E222" s="171">
        <v>35.03</v>
      </c>
      <c r="F222" s="171">
        <v>252.21</v>
      </c>
      <c r="G222" s="179">
        <v>0</v>
      </c>
      <c r="H222" s="179">
        <v>0</v>
      </c>
      <c r="I222" s="173">
        <f t="shared" si="78"/>
        <v>0</v>
      </c>
      <c r="J222" s="179">
        <f t="shared" si="79"/>
        <v>0</v>
      </c>
      <c r="K222" s="179">
        <f t="shared" si="80"/>
        <v>0</v>
      </c>
      <c r="L222" s="173">
        <f t="shared" si="81"/>
        <v>0</v>
      </c>
      <c r="M222" s="188">
        <f t="shared" si="77"/>
        <v>0</v>
      </c>
    </row>
    <row r="223" spans="1:13" s="189" customFormat="1" ht="38.25" x14ac:dyDescent="0.2">
      <c r="A223" s="191" t="s">
        <v>794</v>
      </c>
      <c r="B223" s="168" t="s">
        <v>389</v>
      </c>
      <c r="C223" s="169" t="s">
        <v>31</v>
      </c>
      <c r="D223" s="170">
        <v>2</v>
      </c>
      <c r="E223" s="171">
        <v>12.3</v>
      </c>
      <c r="F223" s="171">
        <v>24.6</v>
      </c>
      <c r="G223" s="179">
        <v>0</v>
      </c>
      <c r="H223" s="179">
        <v>0</v>
      </c>
      <c r="I223" s="173">
        <f t="shared" si="78"/>
        <v>0</v>
      </c>
      <c r="J223" s="179">
        <f t="shared" si="79"/>
        <v>0</v>
      </c>
      <c r="K223" s="179">
        <f t="shared" si="80"/>
        <v>0</v>
      </c>
      <c r="L223" s="173">
        <f t="shared" si="81"/>
        <v>0</v>
      </c>
      <c r="M223" s="188">
        <f t="shared" si="77"/>
        <v>0</v>
      </c>
    </row>
    <row r="224" spans="1:13" s="189" customFormat="1" x14ac:dyDescent="0.2">
      <c r="A224" s="191" t="s">
        <v>795</v>
      </c>
      <c r="B224" s="168" t="s">
        <v>391</v>
      </c>
      <c r="C224" s="169" t="s">
        <v>31</v>
      </c>
      <c r="D224" s="170">
        <v>4</v>
      </c>
      <c r="E224" s="171">
        <v>104.88</v>
      </c>
      <c r="F224" s="171">
        <v>419.52</v>
      </c>
      <c r="G224" s="179">
        <v>0</v>
      </c>
      <c r="H224" s="179">
        <v>0</v>
      </c>
      <c r="I224" s="173">
        <f t="shared" si="78"/>
        <v>0</v>
      </c>
      <c r="J224" s="179">
        <f t="shared" si="79"/>
        <v>0</v>
      </c>
      <c r="K224" s="179">
        <f t="shared" si="80"/>
        <v>0</v>
      </c>
      <c r="L224" s="173">
        <f t="shared" si="81"/>
        <v>0</v>
      </c>
      <c r="M224" s="188">
        <f t="shared" si="77"/>
        <v>0</v>
      </c>
    </row>
    <row r="225" spans="1:13" s="189" customFormat="1" ht="25.5" x14ac:dyDescent="0.2">
      <c r="A225" s="191" t="s">
        <v>796</v>
      </c>
      <c r="B225" s="168" t="s">
        <v>393</v>
      </c>
      <c r="C225" s="169" t="s">
        <v>116</v>
      </c>
      <c r="D225" s="170">
        <v>7.28</v>
      </c>
      <c r="E225" s="171">
        <v>16.850000000000001</v>
      </c>
      <c r="F225" s="171">
        <v>122.66</v>
      </c>
      <c r="G225" s="179">
        <v>0</v>
      </c>
      <c r="H225" s="179">
        <v>0</v>
      </c>
      <c r="I225" s="173">
        <f t="shared" si="78"/>
        <v>0</v>
      </c>
      <c r="J225" s="179">
        <f t="shared" si="79"/>
        <v>0</v>
      </c>
      <c r="K225" s="179">
        <f t="shared" si="80"/>
        <v>0</v>
      </c>
      <c r="L225" s="173">
        <f t="shared" si="81"/>
        <v>0</v>
      </c>
      <c r="M225" s="188">
        <f t="shared" si="77"/>
        <v>0</v>
      </c>
    </row>
    <row r="226" spans="1:13" s="189" customFormat="1" ht="25.5" x14ac:dyDescent="0.2">
      <c r="A226" s="191" t="s">
        <v>797</v>
      </c>
      <c r="B226" s="168" t="s">
        <v>395</v>
      </c>
      <c r="C226" s="169" t="s">
        <v>31</v>
      </c>
      <c r="D226" s="170">
        <v>1</v>
      </c>
      <c r="E226" s="171">
        <v>132.91999999999999</v>
      </c>
      <c r="F226" s="171">
        <v>132.91999999999999</v>
      </c>
      <c r="G226" s="179">
        <v>0</v>
      </c>
      <c r="H226" s="179">
        <v>0</v>
      </c>
      <c r="I226" s="173">
        <f t="shared" si="78"/>
        <v>0</v>
      </c>
      <c r="J226" s="179">
        <f t="shared" si="79"/>
        <v>0</v>
      </c>
      <c r="K226" s="179">
        <f t="shared" si="80"/>
        <v>0</v>
      </c>
      <c r="L226" s="173">
        <f t="shared" si="81"/>
        <v>0</v>
      </c>
      <c r="M226" s="188">
        <f t="shared" si="77"/>
        <v>0</v>
      </c>
    </row>
    <row r="227" spans="1:13" s="189" customFormat="1" x14ac:dyDescent="0.2">
      <c r="A227" s="191" t="s">
        <v>798</v>
      </c>
      <c r="B227" s="168" t="s">
        <v>397</v>
      </c>
      <c r="C227" s="169" t="s">
        <v>365</v>
      </c>
      <c r="D227" s="170">
        <v>2</v>
      </c>
      <c r="E227" s="171">
        <v>50.77</v>
      </c>
      <c r="F227" s="171">
        <v>101.54</v>
      </c>
      <c r="G227" s="179">
        <v>0</v>
      </c>
      <c r="H227" s="179">
        <v>0</v>
      </c>
      <c r="I227" s="173">
        <f t="shared" si="78"/>
        <v>0</v>
      </c>
      <c r="J227" s="179">
        <f t="shared" si="79"/>
        <v>0</v>
      </c>
      <c r="K227" s="179">
        <f t="shared" si="80"/>
        <v>0</v>
      </c>
      <c r="L227" s="173">
        <f t="shared" si="81"/>
        <v>0</v>
      </c>
      <c r="M227" s="188">
        <f t="shared" si="77"/>
        <v>0</v>
      </c>
    </row>
    <row r="228" spans="1:13" s="189" customFormat="1" ht="25.5" x14ac:dyDescent="0.2">
      <c r="A228" s="191" t="s">
        <v>799</v>
      </c>
      <c r="B228" s="168" t="s">
        <v>399</v>
      </c>
      <c r="C228" s="169" t="s">
        <v>31</v>
      </c>
      <c r="D228" s="170">
        <v>1</v>
      </c>
      <c r="E228" s="171">
        <v>1511.87</v>
      </c>
      <c r="F228" s="171">
        <v>1511.87</v>
      </c>
      <c r="G228" s="179">
        <v>0</v>
      </c>
      <c r="H228" s="179">
        <v>0</v>
      </c>
      <c r="I228" s="173">
        <f t="shared" si="78"/>
        <v>0</v>
      </c>
      <c r="J228" s="179">
        <f t="shared" si="79"/>
        <v>0</v>
      </c>
      <c r="K228" s="179">
        <f t="shared" si="80"/>
        <v>0</v>
      </c>
      <c r="L228" s="173">
        <f t="shared" si="81"/>
        <v>0</v>
      </c>
      <c r="M228" s="188">
        <f t="shared" si="77"/>
        <v>0</v>
      </c>
    </row>
    <row r="229" spans="1:13" s="189" customFormat="1" ht="25.5" x14ac:dyDescent="0.2">
      <c r="A229" s="191" t="s">
        <v>800</v>
      </c>
      <c r="B229" s="168" t="s">
        <v>401</v>
      </c>
      <c r="C229" s="169" t="s">
        <v>31</v>
      </c>
      <c r="D229" s="170">
        <v>1</v>
      </c>
      <c r="E229" s="171">
        <v>88.19</v>
      </c>
      <c r="F229" s="171">
        <v>88.19</v>
      </c>
      <c r="G229" s="179">
        <v>0</v>
      </c>
      <c r="H229" s="179">
        <v>0</v>
      </c>
      <c r="I229" s="173">
        <f t="shared" si="78"/>
        <v>0</v>
      </c>
      <c r="J229" s="179">
        <f t="shared" si="79"/>
        <v>0</v>
      </c>
      <c r="K229" s="179">
        <f t="shared" si="80"/>
        <v>0</v>
      </c>
      <c r="L229" s="173">
        <f t="shared" si="81"/>
        <v>0</v>
      </c>
      <c r="M229" s="188">
        <f t="shared" si="77"/>
        <v>0</v>
      </c>
    </row>
    <row r="230" spans="1:13" s="189" customFormat="1" ht="25.5" x14ac:dyDescent="0.2">
      <c r="A230" s="191" t="s">
        <v>801</v>
      </c>
      <c r="B230" s="168" t="s">
        <v>403</v>
      </c>
      <c r="C230" s="169" t="s">
        <v>31</v>
      </c>
      <c r="D230" s="170">
        <v>1</v>
      </c>
      <c r="E230" s="171">
        <v>88.19</v>
      </c>
      <c r="F230" s="171">
        <v>88.19</v>
      </c>
      <c r="G230" s="179">
        <v>0</v>
      </c>
      <c r="H230" s="179">
        <v>0</v>
      </c>
      <c r="I230" s="173">
        <f t="shared" si="78"/>
        <v>0</v>
      </c>
      <c r="J230" s="179">
        <f t="shared" si="79"/>
        <v>0</v>
      </c>
      <c r="K230" s="179">
        <f t="shared" si="80"/>
        <v>0</v>
      </c>
      <c r="L230" s="173">
        <f t="shared" si="81"/>
        <v>0</v>
      </c>
      <c r="M230" s="188">
        <f t="shared" si="77"/>
        <v>0</v>
      </c>
    </row>
    <row r="231" spans="1:13" ht="20.25" customHeight="1" x14ac:dyDescent="0.2">
      <c r="A231" s="192">
        <v>16</v>
      </c>
      <c r="B231" s="182" t="s">
        <v>405</v>
      </c>
      <c r="C231" s="193"/>
      <c r="D231" s="194"/>
      <c r="E231" s="185"/>
      <c r="F231" s="164">
        <f>SUM(F232:F235)</f>
        <v>2202.83</v>
      </c>
      <c r="G231" s="185"/>
      <c r="H231" s="185"/>
      <c r="I231" s="185"/>
      <c r="J231" s="165"/>
      <c r="K231" s="165"/>
      <c r="L231" s="165"/>
      <c r="M231" s="186">
        <f>L231/F231</f>
        <v>0</v>
      </c>
    </row>
    <row r="232" spans="1:13" s="189" customFormat="1" ht="38.25" x14ac:dyDescent="0.2">
      <c r="A232" s="191" t="s">
        <v>802</v>
      </c>
      <c r="B232" s="168" t="s">
        <v>407</v>
      </c>
      <c r="C232" s="169" t="s">
        <v>31</v>
      </c>
      <c r="D232" s="170">
        <v>5</v>
      </c>
      <c r="E232" s="171">
        <v>289.45</v>
      </c>
      <c r="F232" s="171">
        <v>1447.25</v>
      </c>
      <c r="G232" s="179">
        <v>0</v>
      </c>
      <c r="H232" s="179">
        <v>0</v>
      </c>
      <c r="I232" s="173">
        <f t="shared" ref="I232:I251" si="82">G232+H232</f>
        <v>0</v>
      </c>
      <c r="J232" s="179">
        <f t="shared" ref="J232:J251" si="83">TRUNC(E232*G232,2)</f>
        <v>0</v>
      </c>
      <c r="K232" s="179">
        <f t="shared" ref="K232:K251" si="84">TRUNC(E232*H232,2)</f>
        <v>0</v>
      </c>
      <c r="L232" s="173">
        <f t="shared" ref="L232:L251" si="85">J232+K232</f>
        <v>0</v>
      </c>
      <c r="M232" s="188">
        <f t="shared" ref="M232:M251" si="86">L232/F232</f>
        <v>0</v>
      </c>
    </row>
    <row r="233" spans="1:13" s="189" customFormat="1" ht="25.5" x14ac:dyDescent="0.2">
      <c r="A233" s="191" t="s">
        <v>803</v>
      </c>
      <c r="B233" s="168" t="s">
        <v>409</v>
      </c>
      <c r="C233" s="169" t="s">
        <v>31</v>
      </c>
      <c r="D233" s="170">
        <v>16</v>
      </c>
      <c r="E233" s="171">
        <v>22.69</v>
      </c>
      <c r="F233" s="171">
        <v>363.04</v>
      </c>
      <c r="G233" s="179">
        <v>0</v>
      </c>
      <c r="H233" s="179">
        <v>0</v>
      </c>
      <c r="I233" s="173">
        <f t="shared" si="82"/>
        <v>0</v>
      </c>
      <c r="J233" s="179">
        <f t="shared" si="83"/>
        <v>0</v>
      </c>
      <c r="K233" s="179">
        <f t="shared" si="84"/>
        <v>0</v>
      </c>
      <c r="L233" s="173">
        <f t="shared" si="85"/>
        <v>0</v>
      </c>
      <c r="M233" s="188">
        <f t="shared" si="86"/>
        <v>0</v>
      </c>
    </row>
    <row r="234" spans="1:13" s="189" customFormat="1" ht="25.5" x14ac:dyDescent="0.2">
      <c r="A234" s="191" t="s">
        <v>804</v>
      </c>
      <c r="B234" s="168" t="s">
        <v>411</v>
      </c>
      <c r="C234" s="169" t="s">
        <v>24</v>
      </c>
      <c r="D234" s="170">
        <v>5</v>
      </c>
      <c r="E234" s="171">
        <v>26.26</v>
      </c>
      <c r="F234" s="171">
        <v>131.30000000000001</v>
      </c>
      <c r="G234" s="179">
        <v>0</v>
      </c>
      <c r="H234" s="179">
        <v>0</v>
      </c>
      <c r="I234" s="173">
        <f t="shared" si="82"/>
        <v>0</v>
      </c>
      <c r="J234" s="179">
        <f t="shared" si="83"/>
        <v>0</v>
      </c>
      <c r="K234" s="179">
        <f t="shared" si="84"/>
        <v>0</v>
      </c>
      <c r="L234" s="173">
        <f t="shared" si="85"/>
        <v>0</v>
      </c>
      <c r="M234" s="188">
        <f t="shared" si="86"/>
        <v>0</v>
      </c>
    </row>
    <row r="235" spans="1:13" s="189" customFormat="1" x14ac:dyDescent="0.2">
      <c r="A235" s="191" t="s">
        <v>805</v>
      </c>
      <c r="B235" s="168" t="s">
        <v>413</v>
      </c>
      <c r="C235" s="169" t="s">
        <v>365</v>
      </c>
      <c r="D235" s="170">
        <v>21</v>
      </c>
      <c r="E235" s="171">
        <v>12.44</v>
      </c>
      <c r="F235" s="171">
        <v>261.24</v>
      </c>
      <c r="G235" s="179">
        <v>0</v>
      </c>
      <c r="H235" s="179">
        <v>0</v>
      </c>
      <c r="I235" s="173">
        <f t="shared" si="82"/>
        <v>0</v>
      </c>
      <c r="J235" s="179">
        <f t="shared" si="83"/>
        <v>0</v>
      </c>
      <c r="K235" s="179">
        <f t="shared" si="84"/>
        <v>0</v>
      </c>
      <c r="L235" s="173">
        <f t="shared" si="85"/>
        <v>0</v>
      </c>
      <c r="M235" s="188">
        <f t="shared" si="86"/>
        <v>0</v>
      </c>
    </row>
    <row r="236" spans="1:13" s="189" customFormat="1" ht="21" customHeight="1" x14ac:dyDescent="0.2">
      <c r="A236" s="215">
        <v>17</v>
      </c>
      <c r="B236" s="216" t="s">
        <v>415</v>
      </c>
      <c r="C236" s="224"/>
      <c r="D236" s="225"/>
      <c r="E236" s="226"/>
      <c r="F236" s="219">
        <f>F237+F252+F266+F275</f>
        <v>60978.92</v>
      </c>
      <c r="G236" s="227"/>
      <c r="H236" s="227"/>
      <c r="I236" s="227"/>
      <c r="J236" s="227"/>
      <c r="K236" s="227"/>
      <c r="L236" s="227"/>
      <c r="M236" s="186">
        <f>L236/F236</f>
        <v>0</v>
      </c>
    </row>
    <row r="237" spans="1:13" s="189" customFormat="1" ht="32.25" customHeight="1" x14ac:dyDescent="0.2">
      <c r="A237" s="195" t="s">
        <v>938</v>
      </c>
      <c r="B237" s="205" t="s">
        <v>417</v>
      </c>
      <c r="C237" s="212"/>
      <c r="D237" s="213"/>
      <c r="E237" s="214"/>
      <c r="F237" s="198">
        <f>SUM(F238:F251)</f>
        <v>4457.68</v>
      </c>
      <c r="G237" s="199"/>
      <c r="H237" s="199"/>
      <c r="I237" s="199"/>
      <c r="J237" s="199"/>
      <c r="K237" s="199"/>
      <c r="L237" s="199"/>
      <c r="M237" s="209">
        <f>L237/F237</f>
        <v>0</v>
      </c>
    </row>
    <row r="238" spans="1:13" s="189" customFormat="1" ht="51" x14ac:dyDescent="0.2">
      <c r="A238" s="191" t="s">
        <v>806</v>
      </c>
      <c r="B238" s="168" t="s">
        <v>419</v>
      </c>
      <c r="C238" s="169" t="s">
        <v>31</v>
      </c>
      <c r="D238" s="170">
        <v>2</v>
      </c>
      <c r="E238" s="171">
        <v>324.69</v>
      </c>
      <c r="F238" s="171">
        <v>649.38</v>
      </c>
      <c r="G238" s="179">
        <v>0</v>
      </c>
      <c r="H238" s="179">
        <v>0</v>
      </c>
      <c r="I238" s="173">
        <f t="shared" si="82"/>
        <v>0</v>
      </c>
      <c r="J238" s="179">
        <f t="shared" si="83"/>
        <v>0</v>
      </c>
      <c r="K238" s="179">
        <f t="shared" si="84"/>
        <v>0</v>
      </c>
      <c r="L238" s="173">
        <f t="shared" si="85"/>
        <v>0</v>
      </c>
      <c r="M238" s="188">
        <f t="shared" si="86"/>
        <v>0</v>
      </c>
    </row>
    <row r="239" spans="1:13" s="189" customFormat="1" ht="51" x14ac:dyDescent="0.2">
      <c r="A239" s="191" t="s">
        <v>807</v>
      </c>
      <c r="B239" s="168" t="s">
        <v>421</v>
      </c>
      <c r="C239" s="169" t="s">
        <v>31</v>
      </c>
      <c r="D239" s="170">
        <v>1</v>
      </c>
      <c r="E239" s="171">
        <v>447.68</v>
      </c>
      <c r="F239" s="171">
        <v>447.68</v>
      </c>
      <c r="G239" s="179">
        <v>0</v>
      </c>
      <c r="H239" s="179">
        <v>0</v>
      </c>
      <c r="I239" s="173">
        <f t="shared" si="82"/>
        <v>0</v>
      </c>
      <c r="J239" s="179">
        <f t="shared" si="83"/>
        <v>0</v>
      </c>
      <c r="K239" s="179">
        <f t="shared" si="84"/>
        <v>0</v>
      </c>
      <c r="L239" s="173">
        <f t="shared" si="85"/>
        <v>0</v>
      </c>
      <c r="M239" s="188">
        <f t="shared" si="86"/>
        <v>0</v>
      </c>
    </row>
    <row r="240" spans="1:13" s="189" customFormat="1" ht="51" x14ac:dyDescent="0.2">
      <c r="A240" s="191" t="s">
        <v>808</v>
      </c>
      <c r="B240" s="168" t="s">
        <v>423</v>
      </c>
      <c r="C240" s="169" t="s">
        <v>31</v>
      </c>
      <c r="D240" s="170">
        <v>1</v>
      </c>
      <c r="E240" s="171">
        <v>89.08</v>
      </c>
      <c r="F240" s="171">
        <v>89.08</v>
      </c>
      <c r="G240" s="179">
        <v>0</v>
      </c>
      <c r="H240" s="179">
        <v>0</v>
      </c>
      <c r="I240" s="173">
        <f t="shared" si="82"/>
        <v>0</v>
      </c>
      <c r="J240" s="179">
        <f t="shared" si="83"/>
        <v>0</v>
      </c>
      <c r="K240" s="179">
        <f t="shared" si="84"/>
        <v>0</v>
      </c>
      <c r="L240" s="173">
        <f t="shared" si="85"/>
        <v>0</v>
      </c>
      <c r="M240" s="188">
        <f t="shared" si="86"/>
        <v>0</v>
      </c>
    </row>
    <row r="241" spans="1:13" s="189" customFormat="1" x14ac:dyDescent="0.2">
      <c r="A241" s="191" t="s">
        <v>809</v>
      </c>
      <c r="B241" s="168" t="s">
        <v>425</v>
      </c>
      <c r="C241" s="169" t="s">
        <v>31</v>
      </c>
      <c r="D241" s="170">
        <v>1</v>
      </c>
      <c r="E241" s="171">
        <v>89.04</v>
      </c>
      <c r="F241" s="171">
        <v>89.04</v>
      </c>
      <c r="G241" s="179">
        <v>0</v>
      </c>
      <c r="H241" s="179">
        <v>0</v>
      </c>
      <c r="I241" s="173">
        <f t="shared" si="82"/>
        <v>0</v>
      </c>
      <c r="J241" s="179">
        <f t="shared" si="83"/>
        <v>0</v>
      </c>
      <c r="K241" s="179">
        <f t="shared" si="84"/>
        <v>0</v>
      </c>
      <c r="L241" s="173">
        <f t="shared" si="85"/>
        <v>0</v>
      </c>
      <c r="M241" s="188">
        <f t="shared" si="86"/>
        <v>0</v>
      </c>
    </row>
    <row r="242" spans="1:13" s="189" customFormat="1" ht="38.25" x14ac:dyDescent="0.2">
      <c r="A242" s="191" t="s">
        <v>810</v>
      </c>
      <c r="B242" s="168" t="s">
        <v>427</v>
      </c>
      <c r="C242" s="169" t="s">
        <v>365</v>
      </c>
      <c r="D242" s="170">
        <v>6</v>
      </c>
      <c r="E242" s="171">
        <v>16.649999999999999</v>
      </c>
      <c r="F242" s="171">
        <v>99.9</v>
      </c>
      <c r="G242" s="179">
        <v>0</v>
      </c>
      <c r="H242" s="179">
        <v>0</v>
      </c>
      <c r="I242" s="173">
        <f t="shared" si="82"/>
        <v>0</v>
      </c>
      <c r="J242" s="179">
        <f t="shared" si="83"/>
        <v>0</v>
      </c>
      <c r="K242" s="179">
        <f t="shared" si="84"/>
        <v>0</v>
      </c>
      <c r="L242" s="173">
        <f t="shared" si="85"/>
        <v>0</v>
      </c>
      <c r="M242" s="188">
        <f t="shared" si="86"/>
        <v>0</v>
      </c>
    </row>
    <row r="243" spans="1:13" s="189" customFormat="1" ht="38.25" x14ac:dyDescent="0.2">
      <c r="A243" s="191" t="s">
        <v>811</v>
      </c>
      <c r="B243" s="168" t="s">
        <v>429</v>
      </c>
      <c r="C243" s="169" t="s">
        <v>365</v>
      </c>
      <c r="D243" s="170">
        <v>1</v>
      </c>
      <c r="E243" s="171">
        <v>17.920000000000002</v>
      </c>
      <c r="F243" s="171">
        <v>17.920000000000002</v>
      </c>
      <c r="G243" s="179">
        <v>0</v>
      </c>
      <c r="H243" s="179">
        <v>0</v>
      </c>
      <c r="I243" s="173">
        <f t="shared" si="82"/>
        <v>0</v>
      </c>
      <c r="J243" s="179">
        <f t="shared" si="83"/>
        <v>0</v>
      </c>
      <c r="K243" s="179">
        <f t="shared" si="84"/>
        <v>0</v>
      </c>
      <c r="L243" s="173">
        <f t="shared" si="85"/>
        <v>0</v>
      </c>
      <c r="M243" s="188">
        <f t="shared" si="86"/>
        <v>0</v>
      </c>
    </row>
    <row r="244" spans="1:13" s="189" customFormat="1" ht="25.5" x14ac:dyDescent="0.2">
      <c r="A244" s="191" t="s">
        <v>812</v>
      </c>
      <c r="B244" s="168" t="s">
        <v>431</v>
      </c>
      <c r="C244" s="169" t="s">
        <v>365</v>
      </c>
      <c r="D244" s="170">
        <v>2</v>
      </c>
      <c r="E244" s="171">
        <v>19.440000000000001</v>
      </c>
      <c r="F244" s="171">
        <v>38.880000000000003</v>
      </c>
      <c r="G244" s="179">
        <v>0</v>
      </c>
      <c r="H244" s="179">
        <v>0</v>
      </c>
      <c r="I244" s="173">
        <f t="shared" si="82"/>
        <v>0</v>
      </c>
      <c r="J244" s="179">
        <f t="shared" si="83"/>
        <v>0</v>
      </c>
      <c r="K244" s="179">
        <f t="shared" si="84"/>
        <v>0</v>
      </c>
      <c r="L244" s="173">
        <f t="shared" si="85"/>
        <v>0</v>
      </c>
      <c r="M244" s="188">
        <f t="shared" si="86"/>
        <v>0</v>
      </c>
    </row>
    <row r="245" spans="1:13" s="189" customFormat="1" ht="25.5" x14ac:dyDescent="0.2">
      <c r="A245" s="191" t="s">
        <v>813</v>
      </c>
      <c r="B245" s="168" t="s">
        <v>433</v>
      </c>
      <c r="C245" s="169" t="s">
        <v>31</v>
      </c>
      <c r="D245" s="170">
        <v>4</v>
      </c>
      <c r="E245" s="171">
        <v>103.87</v>
      </c>
      <c r="F245" s="171">
        <v>415.48</v>
      </c>
      <c r="G245" s="179">
        <v>0</v>
      </c>
      <c r="H245" s="179">
        <v>0</v>
      </c>
      <c r="I245" s="173">
        <f t="shared" si="82"/>
        <v>0</v>
      </c>
      <c r="J245" s="179">
        <f t="shared" si="83"/>
        <v>0</v>
      </c>
      <c r="K245" s="179">
        <f t="shared" si="84"/>
        <v>0</v>
      </c>
      <c r="L245" s="173">
        <f t="shared" si="85"/>
        <v>0</v>
      </c>
      <c r="M245" s="188">
        <f t="shared" si="86"/>
        <v>0</v>
      </c>
    </row>
    <row r="246" spans="1:13" s="189" customFormat="1" x14ac:dyDescent="0.2">
      <c r="A246" s="191" t="s">
        <v>814</v>
      </c>
      <c r="B246" s="168" t="s">
        <v>435</v>
      </c>
      <c r="C246" s="169" t="s">
        <v>365</v>
      </c>
      <c r="D246" s="170">
        <v>23</v>
      </c>
      <c r="E246" s="171">
        <v>45.54</v>
      </c>
      <c r="F246" s="171">
        <v>1047.42</v>
      </c>
      <c r="G246" s="179">
        <v>0</v>
      </c>
      <c r="H246" s="179">
        <v>0</v>
      </c>
      <c r="I246" s="173">
        <f t="shared" si="82"/>
        <v>0</v>
      </c>
      <c r="J246" s="179">
        <f t="shared" si="83"/>
        <v>0</v>
      </c>
      <c r="K246" s="179">
        <f t="shared" si="84"/>
        <v>0</v>
      </c>
      <c r="L246" s="173">
        <f t="shared" si="85"/>
        <v>0</v>
      </c>
      <c r="M246" s="188">
        <f t="shared" si="86"/>
        <v>0</v>
      </c>
    </row>
    <row r="247" spans="1:13" s="189" customFormat="1" x14ac:dyDescent="0.2">
      <c r="A247" s="191" t="s">
        <v>815</v>
      </c>
      <c r="B247" s="168" t="s">
        <v>437</v>
      </c>
      <c r="C247" s="169" t="s">
        <v>365</v>
      </c>
      <c r="D247" s="170">
        <v>5</v>
      </c>
      <c r="E247" s="171">
        <v>66.47</v>
      </c>
      <c r="F247" s="171">
        <v>332.35</v>
      </c>
      <c r="G247" s="179">
        <v>0</v>
      </c>
      <c r="H247" s="179">
        <v>0</v>
      </c>
      <c r="I247" s="173">
        <f t="shared" si="82"/>
        <v>0</v>
      </c>
      <c r="J247" s="179">
        <f t="shared" si="83"/>
        <v>0</v>
      </c>
      <c r="K247" s="179">
        <f t="shared" si="84"/>
        <v>0</v>
      </c>
      <c r="L247" s="173">
        <f t="shared" si="85"/>
        <v>0</v>
      </c>
      <c r="M247" s="188">
        <f t="shared" si="86"/>
        <v>0</v>
      </c>
    </row>
    <row r="248" spans="1:13" s="189" customFormat="1" x14ac:dyDescent="0.2">
      <c r="A248" s="191" t="s">
        <v>816</v>
      </c>
      <c r="B248" s="168" t="s">
        <v>435</v>
      </c>
      <c r="C248" s="169" t="s">
        <v>365</v>
      </c>
      <c r="D248" s="170">
        <v>11</v>
      </c>
      <c r="E248" s="171">
        <v>45.54</v>
      </c>
      <c r="F248" s="171">
        <v>500.94</v>
      </c>
      <c r="G248" s="179">
        <v>0</v>
      </c>
      <c r="H248" s="179">
        <v>0</v>
      </c>
      <c r="I248" s="173">
        <f t="shared" si="82"/>
        <v>0</v>
      </c>
      <c r="J248" s="179">
        <f t="shared" si="83"/>
        <v>0</v>
      </c>
      <c r="K248" s="179">
        <f t="shared" si="84"/>
        <v>0</v>
      </c>
      <c r="L248" s="173">
        <f t="shared" si="85"/>
        <v>0</v>
      </c>
      <c r="M248" s="188">
        <f t="shared" si="86"/>
        <v>0</v>
      </c>
    </row>
    <row r="249" spans="1:13" s="189" customFormat="1" x14ac:dyDescent="0.2">
      <c r="A249" s="191" t="s">
        <v>817</v>
      </c>
      <c r="B249" s="168" t="s">
        <v>437</v>
      </c>
      <c r="C249" s="169" t="s">
        <v>365</v>
      </c>
      <c r="D249" s="170">
        <v>2</v>
      </c>
      <c r="E249" s="171">
        <v>66.47</v>
      </c>
      <c r="F249" s="171">
        <v>132.94</v>
      </c>
      <c r="G249" s="179">
        <v>0</v>
      </c>
      <c r="H249" s="179">
        <v>0</v>
      </c>
      <c r="I249" s="173">
        <f t="shared" si="82"/>
        <v>0</v>
      </c>
      <c r="J249" s="179">
        <f t="shared" si="83"/>
        <v>0</v>
      </c>
      <c r="K249" s="179">
        <f t="shared" si="84"/>
        <v>0</v>
      </c>
      <c r="L249" s="173">
        <f t="shared" si="85"/>
        <v>0</v>
      </c>
      <c r="M249" s="188">
        <f t="shared" si="86"/>
        <v>0</v>
      </c>
    </row>
    <row r="250" spans="1:13" s="189" customFormat="1" ht="25.5" x14ac:dyDescent="0.2">
      <c r="A250" s="191" t="s">
        <v>818</v>
      </c>
      <c r="B250" s="168" t="s">
        <v>439</v>
      </c>
      <c r="C250" s="169" t="s">
        <v>365</v>
      </c>
      <c r="D250" s="170">
        <v>1</v>
      </c>
      <c r="E250" s="171">
        <v>69.959999999999994</v>
      </c>
      <c r="F250" s="171">
        <v>69.959999999999994</v>
      </c>
      <c r="G250" s="179">
        <v>0</v>
      </c>
      <c r="H250" s="179">
        <v>0</v>
      </c>
      <c r="I250" s="173">
        <f t="shared" si="82"/>
        <v>0</v>
      </c>
      <c r="J250" s="179">
        <f t="shared" si="83"/>
        <v>0</v>
      </c>
      <c r="K250" s="179">
        <f t="shared" si="84"/>
        <v>0</v>
      </c>
      <c r="L250" s="173">
        <f t="shared" si="85"/>
        <v>0</v>
      </c>
      <c r="M250" s="188">
        <f t="shared" si="86"/>
        <v>0</v>
      </c>
    </row>
    <row r="251" spans="1:13" s="189" customFormat="1" ht="38.25" x14ac:dyDescent="0.2">
      <c r="A251" s="191" t="s">
        <v>819</v>
      </c>
      <c r="B251" s="168" t="s">
        <v>441</v>
      </c>
      <c r="C251" s="169" t="s">
        <v>31</v>
      </c>
      <c r="D251" s="170">
        <v>1</v>
      </c>
      <c r="E251" s="171">
        <v>526.71</v>
      </c>
      <c r="F251" s="171">
        <v>526.71</v>
      </c>
      <c r="G251" s="179">
        <v>0</v>
      </c>
      <c r="H251" s="179">
        <v>0</v>
      </c>
      <c r="I251" s="173">
        <f t="shared" si="82"/>
        <v>0</v>
      </c>
      <c r="J251" s="179">
        <f t="shared" si="83"/>
        <v>0</v>
      </c>
      <c r="K251" s="179">
        <f t="shared" si="84"/>
        <v>0</v>
      </c>
      <c r="L251" s="173">
        <f t="shared" si="85"/>
        <v>0</v>
      </c>
      <c r="M251" s="188">
        <f t="shared" si="86"/>
        <v>0</v>
      </c>
    </row>
    <row r="252" spans="1:13" ht="38.25" customHeight="1" x14ac:dyDescent="0.2">
      <c r="A252" s="195" t="s">
        <v>939</v>
      </c>
      <c r="B252" s="205" t="s">
        <v>443</v>
      </c>
      <c r="C252" s="196"/>
      <c r="D252" s="197"/>
      <c r="E252" s="198"/>
      <c r="F252" s="222">
        <f>SUM(F253:F265)</f>
        <v>20395.739999999998</v>
      </c>
      <c r="G252" s="198"/>
      <c r="H252" s="198"/>
      <c r="I252" s="198"/>
      <c r="J252" s="200"/>
      <c r="K252" s="200"/>
      <c r="L252" s="200"/>
      <c r="M252" s="209">
        <f>L252/F252</f>
        <v>0</v>
      </c>
    </row>
    <row r="253" spans="1:13" s="189" customFormat="1" ht="38.25" x14ac:dyDescent="0.2">
      <c r="A253" s="191" t="s">
        <v>820</v>
      </c>
      <c r="B253" s="168" t="s">
        <v>445</v>
      </c>
      <c r="C253" s="169" t="s">
        <v>116</v>
      </c>
      <c r="D253" s="170">
        <v>593.29999999999995</v>
      </c>
      <c r="E253" s="171">
        <v>7.82</v>
      </c>
      <c r="F253" s="171">
        <v>4639.6000000000004</v>
      </c>
      <c r="G253" s="179">
        <v>0</v>
      </c>
      <c r="H253" s="179">
        <v>0</v>
      </c>
      <c r="I253" s="173">
        <f t="shared" ref="I253:I265" si="87">G253+H253</f>
        <v>0</v>
      </c>
      <c r="J253" s="179">
        <f t="shared" ref="J253:J265" si="88">TRUNC(E253*G253,2)</f>
        <v>0</v>
      </c>
      <c r="K253" s="179">
        <f t="shared" ref="K253:K265" si="89">TRUNC(E253*H253,2)</f>
        <v>0</v>
      </c>
      <c r="L253" s="173">
        <f t="shared" ref="L253:L265" si="90">J253+K253</f>
        <v>0</v>
      </c>
      <c r="M253" s="188">
        <f t="shared" ref="M253:M265" si="91">L253/F253</f>
        <v>0</v>
      </c>
    </row>
    <row r="254" spans="1:13" s="189" customFormat="1" ht="38.25" x14ac:dyDescent="0.2">
      <c r="A254" s="191" t="s">
        <v>821</v>
      </c>
      <c r="B254" s="168" t="s">
        <v>447</v>
      </c>
      <c r="C254" s="169" t="s">
        <v>116</v>
      </c>
      <c r="D254" s="170">
        <v>199.5</v>
      </c>
      <c r="E254" s="171">
        <v>10.14</v>
      </c>
      <c r="F254" s="171">
        <v>2022.93</v>
      </c>
      <c r="G254" s="179">
        <v>0</v>
      </c>
      <c r="H254" s="179">
        <v>0</v>
      </c>
      <c r="I254" s="173">
        <f t="shared" si="87"/>
        <v>0</v>
      </c>
      <c r="J254" s="179">
        <f t="shared" si="88"/>
        <v>0</v>
      </c>
      <c r="K254" s="179">
        <f t="shared" si="89"/>
        <v>0</v>
      </c>
      <c r="L254" s="173">
        <f t="shared" si="90"/>
        <v>0</v>
      </c>
      <c r="M254" s="188">
        <f t="shared" si="91"/>
        <v>0</v>
      </c>
    </row>
    <row r="255" spans="1:13" s="189" customFormat="1" ht="38.25" x14ac:dyDescent="0.2">
      <c r="A255" s="191" t="s">
        <v>822</v>
      </c>
      <c r="B255" s="168" t="s">
        <v>449</v>
      </c>
      <c r="C255" s="169" t="s">
        <v>116</v>
      </c>
      <c r="D255" s="170">
        <v>159.5</v>
      </c>
      <c r="E255" s="171">
        <v>15.88</v>
      </c>
      <c r="F255" s="171">
        <v>2532.86</v>
      </c>
      <c r="G255" s="179">
        <v>0</v>
      </c>
      <c r="H255" s="179">
        <v>0</v>
      </c>
      <c r="I255" s="173">
        <f t="shared" si="87"/>
        <v>0</v>
      </c>
      <c r="J255" s="179">
        <f t="shared" si="88"/>
        <v>0</v>
      </c>
      <c r="K255" s="179">
        <f t="shared" si="89"/>
        <v>0</v>
      </c>
      <c r="L255" s="173">
        <f t="shared" si="90"/>
        <v>0</v>
      </c>
      <c r="M255" s="188">
        <f t="shared" si="91"/>
        <v>0</v>
      </c>
    </row>
    <row r="256" spans="1:13" s="189" customFormat="1" ht="38.25" x14ac:dyDescent="0.2">
      <c r="A256" s="191" t="s">
        <v>823</v>
      </c>
      <c r="B256" s="168" t="s">
        <v>451</v>
      </c>
      <c r="C256" s="169" t="s">
        <v>116</v>
      </c>
      <c r="D256" s="170">
        <v>102.4</v>
      </c>
      <c r="E256" s="171">
        <v>23.73</v>
      </c>
      <c r="F256" s="171">
        <v>2429.9499999999998</v>
      </c>
      <c r="G256" s="179">
        <v>0</v>
      </c>
      <c r="H256" s="179">
        <v>0</v>
      </c>
      <c r="I256" s="173">
        <f t="shared" si="87"/>
        <v>0</v>
      </c>
      <c r="J256" s="179">
        <f t="shared" si="88"/>
        <v>0</v>
      </c>
      <c r="K256" s="179">
        <f t="shared" si="89"/>
        <v>0</v>
      </c>
      <c r="L256" s="173">
        <f t="shared" si="90"/>
        <v>0</v>
      </c>
      <c r="M256" s="188">
        <f t="shared" si="91"/>
        <v>0</v>
      </c>
    </row>
    <row r="257" spans="1:13" s="189" customFormat="1" ht="38.25" x14ac:dyDescent="0.2">
      <c r="A257" s="191" t="s">
        <v>824</v>
      </c>
      <c r="B257" s="168" t="s">
        <v>453</v>
      </c>
      <c r="C257" s="169" t="s">
        <v>116</v>
      </c>
      <c r="D257" s="170">
        <v>80</v>
      </c>
      <c r="E257" s="171">
        <v>40.799999999999997</v>
      </c>
      <c r="F257" s="171">
        <v>3264</v>
      </c>
      <c r="G257" s="179">
        <v>0</v>
      </c>
      <c r="H257" s="179">
        <v>0</v>
      </c>
      <c r="I257" s="173">
        <f t="shared" si="87"/>
        <v>0</v>
      </c>
      <c r="J257" s="179">
        <f t="shared" si="88"/>
        <v>0</v>
      </c>
      <c r="K257" s="179">
        <f t="shared" si="89"/>
        <v>0</v>
      </c>
      <c r="L257" s="173">
        <f t="shared" si="90"/>
        <v>0</v>
      </c>
      <c r="M257" s="188">
        <f t="shared" si="91"/>
        <v>0</v>
      </c>
    </row>
    <row r="258" spans="1:13" s="189" customFormat="1" ht="38.25" x14ac:dyDescent="0.2">
      <c r="A258" s="191" t="s">
        <v>825</v>
      </c>
      <c r="B258" s="168" t="s">
        <v>455</v>
      </c>
      <c r="C258" s="169" t="s">
        <v>31</v>
      </c>
      <c r="D258" s="170">
        <v>9</v>
      </c>
      <c r="E258" s="171">
        <v>34.1</v>
      </c>
      <c r="F258" s="171">
        <v>306.89999999999998</v>
      </c>
      <c r="G258" s="179">
        <v>0</v>
      </c>
      <c r="H258" s="179">
        <v>0</v>
      </c>
      <c r="I258" s="173">
        <f t="shared" si="87"/>
        <v>0</v>
      </c>
      <c r="J258" s="179">
        <f t="shared" si="88"/>
        <v>0</v>
      </c>
      <c r="K258" s="179">
        <f t="shared" si="89"/>
        <v>0</v>
      </c>
      <c r="L258" s="173">
        <f t="shared" si="90"/>
        <v>0</v>
      </c>
      <c r="M258" s="188">
        <f t="shared" si="91"/>
        <v>0</v>
      </c>
    </row>
    <row r="259" spans="1:13" s="189" customFormat="1" ht="38.25" x14ac:dyDescent="0.2">
      <c r="A259" s="191" t="s">
        <v>826</v>
      </c>
      <c r="B259" s="168" t="s">
        <v>389</v>
      </c>
      <c r="C259" s="169" t="s">
        <v>31</v>
      </c>
      <c r="D259" s="170">
        <v>2</v>
      </c>
      <c r="E259" s="171">
        <v>12.3</v>
      </c>
      <c r="F259" s="171">
        <v>24.6</v>
      </c>
      <c r="G259" s="179">
        <v>0</v>
      </c>
      <c r="H259" s="179">
        <v>0</v>
      </c>
      <c r="I259" s="173">
        <f t="shared" si="87"/>
        <v>0</v>
      </c>
      <c r="J259" s="179">
        <f t="shared" si="88"/>
        <v>0</v>
      </c>
      <c r="K259" s="179">
        <f t="shared" si="89"/>
        <v>0</v>
      </c>
      <c r="L259" s="173">
        <f t="shared" si="90"/>
        <v>0</v>
      </c>
      <c r="M259" s="188">
        <f t="shared" si="91"/>
        <v>0</v>
      </c>
    </row>
    <row r="260" spans="1:13" s="189" customFormat="1" ht="25.5" x14ac:dyDescent="0.2">
      <c r="A260" s="191" t="s">
        <v>827</v>
      </c>
      <c r="B260" s="168" t="s">
        <v>457</v>
      </c>
      <c r="C260" s="169" t="s">
        <v>31</v>
      </c>
      <c r="D260" s="170">
        <v>9</v>
      </c>
      <c r="E260" s="171">
        <v>189.3</v>
      </c>
      <c r="F260" s="171">
        <v>1703.7</v>
      </c>
      <c r="G260" s="179">
        <v>0</v>
      </c>
      <c r="H260" s="179">
        <v>0</v>
      </c>
      <c r="I260" s="173">
        <f t="shared" si="87"/>
        <v>0</v>
      </c>
      <c r="J260" s="179">
        <f t="shared" si="88"/>
        <v>0</v>
      </c>
      <c r="K260" s="179">
        <f t="shared" si="89"/>
        <v>0</v>
      </c>
      <c r="L260" s="173">
        <f t="shared" si="90"/>
        <v>0</v>
      </c>
      <c r="M260" s="188">
        <f t="shared" si="91"/>
        <v>0</v>
      </c>
    </row>
    <row r="261" spans="1:13" s="189" customFormat="1" ht="25.5" x14ac:dyDescent="0.2">
      <c r="A261" s="191" t="s">
        <v>828</v>
      </c>
      <c r="B261" s="168" t="s">
        <v>459</v>
      </c>
      <c r="C261" s="169" t="s">
        <v>31</v>
      </c>
      <c r="D261" s="170">
        <v>5</v>
      </c>
      <c r="E261" s="171">
        <v>189.3</v>
      </c>
      <c r="F261" s="171">
        <v>946.5</v>
      </c>
      <c r="G261" s="179">
        <v>0</v>
      </c>
      <c r="H261" s="179">
        <v>0</v>
      </c>
      <c r="I261" s="173">
        <f t="shared" si="87"/>
        <v>0</v>
      </c>
      <c r="J261" s="179">
        <f t="shared" si="88"/>
        <v>0</v>
      </c>
      <c r="K261" s="179">
        <f t="shared" si="89"/>
        <v>0</v>
      </c>
      <c r="L261" s="173">
        <f t="shared" si="90"/>
        <v>0</v>
      </c>
      <c r="M261" s="188">
        <f t="shared" si="91"/>
        <v>0</v>
      </c>
    </row>
    <row r="262" spans="1:13" s="189" customFormat="1" ht="38.25" x14ac:dyDescent="0.2">
      <c r="A262" s="191" t="s">
        <v>829</v>
      </c>
      <c r="B262" s="168" t="s">
        <v>461</v>
      </c>
      <c r="C262" s="169" t="s">
        <v>31</v>
      </c>
      <c r="D262" s="170">
        <v>5</v>
      </c>
      <c r="E262" s="171">
        <v>9.82</v>
      </c>
      <c r="F262" s="171">
        <v>49.1</v>
      </c>
      <c r="G262" s="179">
        <v>0</v>
      </c>
      <c r="H262" s="179">
        <v>0</v>
      </c>
      <c r="I262" s="173">
        <f t="shared" si="87"/>
        <v>0</v>
      </c>
      <c r="J262" s="179">
        <f t="shared" si="88"/>
        <v>0</v>
      </c>
      <c r="K262" s="179">
        <f t="shared" si="89"/>
        <v>0</v>
      </c>
      <c r="L262" s="173">
        <f t="shared" si="90"/>
        <v>0</v>
      </c>
      <c r="M262" s="188">
        <f t="shared" si="91"/>
        <v>0</v>
      </c>
    </row>
    <row r="263" spans="1:13" s="189" customFormat="1" ht="38.25" x14ac:dyDescent="0.2">
      <c r="A263" s="191" t="s">
        <v>830</v>
      </c>
      <c r="B263" s="168" t="s">
        <v>463</v>
      </c>
      <c r="C263" s="169" t="s">
        <v>31</v>
      </c>
      <c r="D263" s="170">
        <v>88</v>
      </c>
      <c r="E263" s="171">
        <v>8.2899999999999991</v>
      </c>
      <c r="F263" s="171">
        <v>729.52</v>
      </c>
      <c r="G263" s="179">
        <v>0</v>
      </c>
      <c r="H263" s="179">
        <v>0</v>
      </c>
      <c r="I263" s="173">
        <f t="shared" si="87"/>
        <v>0</v>
      </c>
      <c r="J263" s="179">
        <f t="shared" si="88"/>
        <v>0</v>
      </c>
      <c r="K263" s="179">
        <f t="shared" si="89"/>
        <v>0</v>
      </c>
      <c r="L263" s="173">
        <f t="shared" si="90"/>
        <v>0</v>
      </c>
      <c r="M263" s="188">
        <f t="shared" si="91"/>
        <v>0</v>
      </c>
    </row>
    <row r="264" spans="1:13" s="189" customFormat="1" ht="25.5" x14ac:dyDescent="0.2">
      <c r="A264" s="191" t="s">
        <v>831</v>
      </c>
      <c r="B264" s="168" t="s">
        <v>465</v>
      </c>
      <c r="C264" s="169" t="s">
        <v>31</v>
      </c>
      <c r="D264" s="170">
        <v>147</v>
      </c>
      <c r="E264" s="171">
        <v>11.08</v>
      </c>
      <c r="F264" s="171">
        <v>1628.76</v>
      </c>
      <c r="G264" s="179">
        <v>0</v>
      </c>
      <c r="H264" s="179">
        <v>0</v>
      </c>
      <c r="I264" s="173">
        <f t="shared" si="87"/>
        <v>0</v>
      </c>
      <c r="J264" s="179">
        <f t="shared" si="88"/>
        <v>0</v>
      </c>
      <c r="K264" s="179">
        <f t="shared" si="89"/>
        <v>0</v>
      </c>
      <c r="L264" s="173">
        <f t="shared" si="90"/>
        <v>0</v>
      </c>
      <c r="M264" s="188">
        <f t="shared" si="91"/>
        <v>0</v>
      </c>
    </row>
    <row r="265" spans="1:13" s="189" customFormat="1" x14ac:dyDescent="0.2">
      <c r="A265" s="191" t="s">
        <v>832</v>
      </c>
      <c r="B265" s="168" t="s">
        <v>467</v>
      </c>
      <c r="C265" s="169" t="s">
        <v>116</v>
      </c>
      <c r="D265" s="170">
        <v>2</v>
      </c>
      <c r="E265" s="171">
        <v>58.66</v>
      </c>
      <c r="F265" s="171">
        <v>117.32</v>
      </c>
      <c r="G265" s="179">
        <v>0</v>
      </c>
      <c r="H265" s="179">
        <v>0</v>
      </c>
      <c r="I265" s="173">
        <f t="shared" si="87"/>
        <v>0</v>
      </c>
      <c r="J265" s="179">
        <f t="shared" si="88"/>
        <v>0</v>
      </c>
      <c r="K265" s="179">
        <f t="shared" si="89"/>
        <v>0</v>
      </c>
      <c r="L265" s="173">
        <f t="shared" si="90"/>
        <v>0</v>
      </c>
      <c r="M265" s="188">
        <f t="shared" si="91"/>
        <v>0</v>
      </c>
    </row>
    <row r="266" spans="1:13" s="189" customFormat="1" ht="24.75" customHeight="1" x14ac:dyDescent="0.2">
      <c r="A266" s="195" t="s">
        <v>940</v>
      </c>
      <c r="B266" s="205" t="s">
        <v>469</v>
      </c>
      <c r="C266" s="196"/>
      <c r="D266" s="197"/>
      <c r="E266" s="198"/>
      <c r="F266" s="198">
        <f>SUM(F267:F274)</f>
        <v>24117.040000000001</v>
      </c>
      <c r="G266" s="198"/>
      <c r="H266" s="198"/>
      <c r="I266" s="198"/>
      <c r="J266" s="200"/>
      <c r="K266" s="200"/>
      <c r="L266" s="200"/>
      <c r="M266" s="209">
        <f>L266/F266</f>
        <v>0</v>
      </c>
    </row>
    <row r="267" spans="1:13" s="189" customFormat="1" ht="38.25" x14ac:dyDescent="0.2">
      <c r="A267" s="191" t="s">
        <v>833</v>
      </c>
      <c r="B267" s="168" t="s">
        <v>471</v>
      </c>
      <c r="C267" s="169" t="s">
        <v>116</v>
      </c>
      <c r="D267" s="170">
        <v>1520</v>
      </c>
      <c r="E267" s="171">
        <v>2.41</v>
      </c>
      <c r="F267" s="171">
        <v>3663.2</v>
      </c>
      <c r="G267" s="179">
        <v>0</v>
      </c>
      <c r="H267" s="179">
        <v>0</v>
      </c>
      <c r="I267" s="173">
        <f t="shared" ref="I267:I274" si="92">G267+H267</f>
        <v>0</v>
      </c>
      <c r="J267" s="179">
        <f t="shared" ref="J267:J274" si="93">TRUNC(E267*G267,2)</f>
        <v>0</v>
      </c>
      <c r="K267" s="179">
        <f t="shared" ref="K267:K274" si="94">TRUNC(E267*H267,2)</f>
        <v>0</v>
      </c>
      <c r="L267" s="173">
        <f t="shared" ref="L267:L274" si="95">J267+K267</f>
        <v>0</v>
      </c>
      <c r="M267" s="188">
        <f t="shared" ref="M267:M286" si="96">L267/F267</f>
        <v>0</v>
      </c>
    </row>
    <row r="268" spans="1:13" s="189" customFormat="1" ht="38.25" x14ac:dyDescent="0.2">
      <c r="A268" s="191" t="s">
        <v>834</v>
      </c>
      <c r="B268" s="168" t="s">
        <v>473</v>
      </c>
      <c r="C268" s="169" t="s">
        <v>116</v>
      </c>
      <c r="D268" s="170">
        <v>2357.1999999999998</v>
      </c>
      <c r="E268" s="171">
        <v>3.52</v>
      </c>
      <c r="F268" s="171">
        <v>8297.34</v>
      </c>
      <c r="G268" s="179">
        <v>0</v>
      </c>
      <c r="H268" s="179">
        <v>0</v>
      </c>
      <c r="I268" s="173">
        <f t="shared" si="92"/>
        <v>0</v>
      </c>
      <c r="J268" s="179">
        <f t="shared" si="93"/>
        <v>0</v>
      </c>
      <c r="K268" s="179">
        <f t="shared" si="94"/>
        <v>0</v>
      </c>
      <c r="L268" s="173">
        <f t="shared" si="95"/>
        <v>0</v>
      </c>
      <c r="M268" s="188">
        <f t="shared" si="96"/>
        <v>0</v>
      </c>
    </row>
    <row r="269" spans="1:13" s="189" customFormat="1" ht="38.25" x14ac:dyDescent="0.2">
      <c r="A269" s="191" t="s">
        <v>835</v>
      </c>
      <c r="B269" s="168" t="s">
        <v>475</v>
      </c>
      <c r="C269" s="169" t="s">
        <v>116</v>
      </c>
      <c r="D269" s="170">
        <v>56.8</v>
      </c>
      <c r="E269" s="171">
        <v>20.2</v>
      </c>
      <c r="F269" s="171">
        <v>1147.3599999999999</v>
      </c>
      <c r="G269" s="179">
        <v>0</v>
      </c>
      <c r="H269" s="179">
        <v>0</v>
      </c>
      <c r="I269" s="173">
        <f t="shared" si="92"/>
        <v>0</v>
      </c>
      <c r="J269" s="179">
        <f t="shared" si="93"/>
        <v>0</v>
      </c>
      <c r="K269" s="179">
        <f t="shared" si="94"/>
        <v>0</v>
      </c>
      <c r="L269" s="173">
        <f t="shared" si="95"/>
        <v>0</v>
      </c>
      <c r="M269" s="188">
        <f t="shared" si="96"/>
        <v>0</v>
      </c>
    </row>
    <row r="270" spans="1:13" s="189" customFormat="1" ht="38.25" x14ac:dyDescent="0.2">
      <c r="A270" s="191" t="s">
        <v>836</v>
      </c>
      <c r="B270" s="168" t="s">
        <v>477</v>
      </c>
      <c r="C270" s="169" t="s">
        <v>116</v>
      </c>
      <c r="D270" s="170">
        <v>113.6</v>
      </c>
      <c r="E270" s="171">
        <v>38.94</v>
      </c>
      <c r="F270" s="171">
        <v>4423.58</v>
      </c>
      <c r="G270" s="179">
        <v>0</v>
      </c>
      <c r="H270" s="179">
        <v>0</v>
      </c>
      <c r="I270" s="173">
        <f t="shared" si="92"/>
        <v>0</v>
      </c>
      <c r="J270" s="179">
        <f t="shared" si="93"/>
        <v>0</v>
      </c>
      <c r="K270" s="179">
        <f t="shared" si="94"/>
        <v>0</v>
      </c>
      <c r="L270" s="173">
        <f t="shared" si="95"/>
        <v>0</v>
      </c>
      <c r="M270" s="188">
        <f t="shared" si="96"/>
        <v>0</v>
      </c>
    </row>
    <row r="271" spans="1:13" s="189" customFormat="1" x14ac:dyDescent="0.2">
      <c r="A271" s="191" t="s">
        <v>837</v>
      </c>
      <c r="B271" s="168" t="s">
        <v>479</v>
      </c>
      <c r="C271" s="169" t="s">
        <v>116</v>
      </c>
      <c r="D271" s="170">
        <v>12.9</v>
      </c>
      <c r="E271" s="171">
        <v>60.23</v>
      </c>
      <c r="F271" s="171">
        <v>776.96</v>
      </c>
      <c r="G271" s="179">
        <v>0</v>
      </c>
      <c r="H271" s="179">
        <v>0</v>
      </c>
      <c r="I271" s="173">
        <f t="shared" si="92"/>
        <v>0</v>
      </c>
      <c r="J271" s="179">
        <f t="shared" si="93"/>
        <v>0</v>
      </c>
      <c r="K271" s="179">
        <f t="shared" si="94"/>
        <v>0</v>
      </c>
      <c r="L271" s="173">
        <f t="shared" si="95"/>
        <v>0</v>
      </c>
      <c r="M271" s="188">
        <f t="shared" si="96"/>
        <v>0</v>
      </c>
    </row>
    <row r="272" spans="1:13" s="189" customFormat="1" x14ac:dyDescent="0.2">
      <c r="A272" s="191" t="s">
        <v>838</v>
      </c>
      <c r="B272" s="168" t="s">
        <v>481</v>
      </c>
      <c r="C272" s="169" t="s">
        <v>116</v>
      </c>
      <c r="D272" s="170">
        <v>51.6</v>
      </c>
      <c r="E272" s="171">
        <v>95.55</v>
      </c>
      <c r="F272" s="171">
        <v>4930.38</v>
      </c>
      <c r="G272" s="179">
        <v>0</v>
      </c>
      <c r="H272" s="179">
        <v>0</v>
      </c>
      <c r="I272" s="173">
        <f t="shared" si="92"/>
        <v>0</v>
      </c>
      <c r="J272" s="179">
        <f t="shared" si="93"/>
        <v>0</v>
      </c>
      <c r="K272" s="179">
        <f t="shared" si="94"/>
        <v>0</v>
      </c>
      <c r="L272" s="173">
        <f t="shared" si="95"/>
        <v>0</v>
      </c>
      <c r="M272" s="188">
        <f t="shared" si="96"/>
        <v>0</v>
      </c>
    </row>
    <row r="273" spans="1:13" s="189" customFormat="1" ht="38.25" x14ac:dyDescent="0.2">
      <c r="A273" s="191" t="s">
        <v>839</v>
      </c>
      <c r="B273" s="168" t="s">
        <v>483</v>
      </c>
      <c r="C273" s="169" t="s">
        <v>116</v>
      </c>
      <c r="D273" s="170">
        <v>52.6</v>
      </c>
      <c r="E273" s="171">
        <v>6.71</v>
      </c>
      <c r="F273" s="171">
        <v>352.94</v>
      </c>
      <c r="G273" s="179">
        <v>0</v>
      </c>
      <c r="H273" s="179">
        <v>0</v>
      </c>
      <c r="I273" s="173">
        <f t="shared" si="92"/>
        <v>0</v>
      </c>
      <c r="J273" s="179">
        <f t="shared" si="93"/>
        <v>0</v>
      </c>
      <c r="K273" s="179">
        <f t="shared" si="94"/>
        <v>0</v>
      </c>
      <c r="L273" s="173">
        <f t="shared" si="95"/>
        <v>0</v>
      </c>
      <c r="M273" s="188">
        <f t="shared" si="96"/>
        <v>0</v>
      </c>
    </row>
    <row r="274" spans="1:13" s="189" customFormat="1" x14ac:dyDescent="0.2">
      <c r="A274" s="191" t="s">
        <v>840</v>
      </c>
      <c r="B274" s="168" t="s">
        <v>485</v>
      </c>
      <c r="C274" s="169" t="s">
        <v>116</v>
      </c>
      <c r="D274" s="170">
        <v>53.6</v>
      </c>
      <c r="E274" s="171">
        <v>9.8000000000000007</v>
      </c>
      <c r="F274" s="171">
        <v>525.28</v>
      </c>
      <c r="G274" s="179">
        <v>0</v>
      </c>
      <c r="H274" s="179">
        <v>0</v>
      </c>
      <c r="I274" s="173">
        <f t="shared" si="92"/>
        <v>0</v>
      </c>
      <c r="J274" s="179">
        <f t="shared" si="93"/>
        <v>0</v>
      </c>
      <c r="K274" s="179">
        <f t="shared" si="94"/>
        <v>0</v>
      </c>
      <c r="L274" s="173">
        <f t="shared" si="95"/>
        <v>0</v>
      </c>
      <c r="M274" s="188">
        <f t="shared" si="96"/>
        <v>0</v>
      </c>
    </row>
    <row r="275" spans="1:13" s="189" customFormat="1" ht="25.5" customHeight="1" x14ac:dyDescent="0.2">
      <c r="A275" s="195" t="s">
        <v>941</v>
      </c>
      <c r="B275" s="205" t="s">
        <v>487</v>
      </c>
      <c r="C275" s="196"/>
      <c r="D275" s="197"/>
      <c r="E275" s="198"/>
      <c r="F275" s="198">
        <f>SUM(F276:F286)</f>
        <v>12008.460000000001</v>
      </c>
      <c r="G275" s="198"/>
      <c r="H275" s="198"/>
      <c r="I275" s="198"/>
      <c r="J275" s="200">
        <f>SUM(J276:J276)</f>
        <v>0</v>
      </c>
      <c r="K275" s="200">
        <f>SUM(K276:K276)</f>
        <v>0</v>
      </c>
      <c r="L275" s="200">
        <f>SUM(L276:L276)</f>
        <v>0</v>
      </c>
      <c r="M275" s="201">
        <f t="shared" si="96"/>
        <v>0</v>
      </c>
    </row>
    <row r="276" spans="1:13" s="189" customFormat="1" ht="38.25" x14ac:dyDescent="0.2">
      <c r="A276" s="191" t="s">
        <v>841</v>
      </c>
      <c r="B276" s="168" t="s">
        <v>489</v>
      </c>
      <c r="C276" s="169" t="s">
        <v>31</v>
      </c>
      <c r="D276" s="170">
        <v>56</v>
      </c>
      <c r="E276" s="171">
        <v>24.84</v>
      </c>
      <c r="F276" s="171">
        <v>1391.04</v>
      </c>
      <c r="G276" s="179">
        <v>0</v>
      </c>
      <c r="H276" s="179">
        <v>0</v>
      </c>
      <c r="I276" s="173">
        <f t="shared" ref="I276:I286" si="97">G276+H276</f>
        <v>0</v>
      </c>
      <c r="J276" s="179">
        <f t="shared" ref="J276:J286" si="98">TRUNC(E276*G276,2)</f>
        <v>0</v>
      </c>
      <c r="K276" s="179">
        <f t="shared" ref="K276:K286" si="99">TRUNC(E276*H276,2)</f>
        <v>0</v>
      </c>
      <c r="L276" s="173">
        <f t="shared" ref="L276:L286" si="100">J276+K276</f>
        <v>0</v>
      </c>
      <c r="M276" s="188">
        <f t="shared" si="96"/>
        <v>0</v>
      </c>
    </row>
    <row r="277" spans="1:13" s="189" customFormat="1" ht="38.25" x14ac:dyDescent="0.2">
      <c r="A277" s="191" t="s">
        <v>842</v>
      </c>
      <c r="B277" s="168" t="s">
        <v>491</v>
      </c>
      <c r="C277" s="169" t="s">
        <v>31</v>
      </c>
      <c r="D277" s="170">
        <v>4</v>
      </c>
      <c r="E277" s="171">
        <v>26.61</v>
      </c>
      <c r="F277" s="171">
        <v>106.44</v>
      </c>
      <c r="G277" s="179">
        <v>0</v>
      </c>
      <c r="H277" s="179">
        <v>0</v>
      </c>
      <c r="I277" s="173">
        <f t="shared" si="97"/>
        <v>0</v>
      </c>
      <c r="J277" s="179">
        <f t="shared" si="98"/>
        <v>0</v>
      </c>
      <c r="K277" s="179">
        <f t="shared" si="99"/>
        <v>0</v>
      </c>
      <c r="L277" s="173">
        <f t="shared" si="100"/>
        <v>0</v>
      </c>
      <c r="M277" s="188">
        <f t="shared" si="96"/>
        <v>0</v>
      </c>
    </row>
    <row r="278" spans="1:13" s="189" customFormat="1" ht="38.25" x14ac:dyDescent="0.2">
      <c r="A278" s="191" t="s">
        <v>843</v>
      </c>
      <c r="B278" s="168" t="s">
        <v>493</v>
      </c>
      <c r="C278" s="169" t="s">
        <v>31</v>
      </c>
      <c r="D278" s="170">
        <v>7</v>
      </c>
      <c r="E278" s="171">
        <v>23.68</v>
      </c>
      <c r="F278" s="171">
        <v>165.76</v>
      </c>
      <c r="G278" s="179">
        <v>0</v>
      </c>
      <c r="H278" s="179">
        <v>0</v>
      </c>
      <c r="I278" s="173">
        <f t="shared" si="97"/>
        <v>0</v>
      </c>
      <c r="J278" s="179">
        <f t="shared" si="98"/>
        <v>0</v>
      </c>
      <c r="K278" s="179">
        <f t="shared" si="99"/>
        <v>0</v>
      </c>
      <c r="L278" s="173">
        <f t="shared" si="100"/>
        <v>0</v>
      </c>
      <c r="M278" s="188">
        <f t="shared" si="96"/>
        <v>0</v>
      </c>
    </row>
    <row r="279" spans="1:13" s="189" customFormat="1" ht="38.25" x14ac:dyDescent="0.2">
      <c r="A279" s="191" t="s">
        <v>844</v>
      </c>
      <c r="B279" s="168" t="s">
        <v>495</v>
      </c>
      <c r="C279" s="169" t="s">
        <v>31</v>
      </c>
      <c r="D279" s="170">
        <v>1</v>
      </c>
      <c r="E279" s="171">
        <v>36.1</v>
      </c>
      <c r="F279" s="171">
        <v>36.1</v>
      </c>
      <c r="G279" s="179">
        <v>0</v>
      </c>
      <c r="H279" s="179">
        <v>0</v>
      </c>
      <c r="I279" s="173">
        <f t="shared" si="97"/>
        <v>0</v>
      </c>
      <c r="J279" s="179">
        <f t="shared" si="98"/>
        <v>0</v>
      </c>
      <c r="K279" s="179">
        <f t="shared" si="99"/>
        <v>0</v>
      </c>
      <c r="L279" s="173">
        <f t="shared" si="100"/>
        <v>0</v>
      </c>
      <c r="M279" s="188">
        <f t="shared" si="96"/>
        <v>0</v>
      </c>
    </row>
    <row r="280" spans="1:13" s="189" customFormat="1" ht="38.25" x14ac:dyDescent="0.2">
      <c r="A280" s="191" t="s">
        <v>845</v>
      </c>
      <c r="B280" s="168" t="s">
        <v>497</v>
      </c>
      <c r="C280" s="169" t="s">
        <v>31</v>
      </c>
      <c r="D280" s="170">
        <v>11</v>
      </c>
      <c r="E280" s="171">
        <v>48.52</v>
      </c>
      <c r="F280" s="171">
        <v>533.72</v>
      </c>
      <c r="G280" s="179">
        <v>0</v>
      </c>
      <c r="H280" s="179">
        <v>0</v>
      </c>
      <c r="I280" s="173">
        <f t="shared" si="97"/>
        <v>0</v>
      </c>
      <c r="J280" s="179">
        <f t="shared" si="98"/>
        <v>0</v>
      </c>
      <c r="K280" s="179">
        <f t="shared" si="99"/>
        <v>0</v>
      </c>
      <c r="L280" s="173">
        <f t="shared" si="100"/>
        <v>0</v>
      </c>
      <c r="M280" s="188">
        <f t="shared" si="96"/>
        <v>0</v>
      </c>
    </row>
    <row r="281" spans="1:13" s="189" customFormat="1" ht="38.25" x14ac:dyDescent="0.2">
      <c r="A281" s="191" t="s">
        <v>846</v>
      </c>
      <c r="B281" s="168" t="s">
        <v>499</v>
      </c>
      <c r="C281" s="169" t="s">
        <v>31</v>
      </c>
      <c r="D281" s="170">
        <v>3</v>
      </c>
      <c r="E281" s="171">
        <v>40.28</v>
      </c>
      <c r="F281" s="171">
        <v>120.84</v>
      </c>
      <c r="G281" s="179">
        <v>0</v>
      </c>
      <c r="H281" s="179">
        <v>0</v>
      </c>
      <c r="I281" s="173">
        <f t="shared" si="97"/>
        <v>0</v>
      </c>
      <c r="J281" s="179">
        <f t="shared" si="98"/>
        <v>0</v>
      </c>
      <c r="K281" s="179">
        <f t="shared" si="99"/>
        <v>0</v>
      </c>
      <c r="L281" s="173">
        <f t="shared" si="100"/>
        <v>0</v>
      </c>
      <c r="M281" s="188">
        <f t="shared" si="96"/>
        <v>0</v>
      </c>
    </row>
    <row r="282" spans="1:13" s="189" customFormat="1" x14ac:dyDescent="0.2">
      <c r="A282" s="191" t="s">
        <v>847</v>
      </c>
      <c r="B282" s="168" t="s">
        <v>501</v>
      </c>
      <c r="C282" s="169" t="s">
        <v>31</v>
      </c>
      <c r="D282" s="170">
        <v>7</v>
      </c>
      <c r="E282" s="171">
        <v>12.11</v>
      </c>
      <c r="F282" s="171">
        <v>84.77</v>
      </c>
      <c r="G282" s="179"/>
      <c r="H282" s="179"/>
      <c r="I282" s="173"/>
      <c r="J282" s="179"/>
      <c r="K282" s="179"/>
      <c r="L282" s="173"/>
      <c r="M282" s="188">
        <f t="shared" si="96"/>
        <v>0</v>
      </c>
    </row>
    <row r="283" spans="1:13" s="189" customFormat="1" x14ac:dyDescent="0.2">
      <c r="A283" s="191" t="s">
        <v>848</v>
      </c>
      <c r="B283" s="168" t="s">
        <v>503</v>
      </c>
      <c r="C283" s="169" t="s">
        <v>31</v>
      </c>
      <c r="D283" s="170">
        <v>74</v>
      </c>
      <c r="E283" s="171">
        <v>106.1</v>
      </c>
      <c r="F283" s="171">
        <v>7851.4</v>
      </c>
      <c r="G283" s="179">
        <v>0</v>
      </c>
      <c r="H283" s="179">
        <v>0</v>
      </c>
      <c r="I283" s="173">
        <f t="shared" si="97"/>
        <v>0</v>
      </c>
      <c r="J283" s="179">
        <f t="shared" si="98"/>
        <v>0</v>
      </c>
      <c r="K283" s="179">
        <f t="shared" si="99"/>
        <v>0</v>
      </c>
      <c r="L283" s="173">
        <f t="shared" si="100"/>
        <v>0</v>
      </c>
      <c r="M283" s="188">
        <f t="shared" si="96"/>
        <v>0</v>
      </c>
    </row>
    <row r="284" spans="1:13" s="189" customFormat="1" x14ac:dyDescent="0.2">
      <c r="A284" s="191" t="s">
        <v>849</v>
      </c>
      <c r="B284" s="168" t="s">
        <v>505</v>
      </c>
      <c r="C284" s="169" t="s">
        <v>31</v>
      </c>
      <c r="D284" s="170">
        <v>3</v>
      </c>
      <c r="E284" s="171">
        <v>94.79</v>
      </c>
      <c r="F284" s="171">
        <v>284.37</v>
      </c>
      <c r="G284" s="179">
        <v>0</v>
      </c>
      <c r="H284" s="179">
        <v>0</v>
      </c>
      <c r="I284" s="173">
        <f t="shared" si="97"/>
        <v>0</v>
      </c>
      <c r="J284" s="179">
        <f t="shared" si="98"/>
        <v>0</v>
      </c>
      <c r="K284" s="179">
        <f t="shared" si="99"/>
        <v>0</v>
      </c>
      <c r="L284" s="173">
        <f t="shared" si="100"/>
        <v>0</v>
      </c>
      <c r="M284" s="188">
        <f t="shared" si="96"/>
        <v>0</v>
      </c>
    </row>
    <row r="285" spans="1:13" s="189" customFormat="1" ht="25.5" x14ac:dyDescent="0.2">
      <c r="A285" s="191" t="s">
        <v>850</v>
      </c>
      <c r="B285" s="168" t="s">
        <v>507</v>
      </c>
      <c r="C285" s="169" t="s">
        <v>31</v>
      </c>
      <c r="D285" s="170">
        <v>3</v>
      </c>
      <c r="E285" s="171">
        <v>354.14</v>
      </c>
      <c r="F285" s="171">
        <v>1062.42</v>
      </c>
      <c r="G285" s="179">
        <v>0</v>
      </c>
      <c r="H285" s="179">
        <v>0</v>
      </c>
      <c r="I285" s="173">
        <f t="shared" si="97"/>
        <v>0</v>
      </c>
      <c r="J285" s="179">
        <f t="shared" si="98"/>
        <v>0</v>
      </c>
      <c r="K285" s="179">
        <f t="shared" si="99"/>
        <v>0</v>
      </c>
      <c r="L285" s="173">
        <f t="shared" si="100"/>
        <v>0</v>
      </c>
      <c r="M285" s="188">
        <f t="shared" si="96"/>
        <v>0</v>
      </c>
    </row>
    <row r="286" spans="1:13" s="189" customFormat="1" ht="25.5" x14ac:dyDescent="0.2">
      <c r="A286" s="191" t="s">
        <v>851</v>
      </c>
      <c r="B286" s="168" t="s">
        <v>509</v>
      </c>
      <c r="C286" s="169" t="s">
        <v>31</v>
      </c>
      <c r="D286" s="170">
        <v>10</v>
      </c>
      <c r="E286" s="171">
        <v>37.159999999999997</v>
      </c>
      <c r="F286" s="171">
        <v>371.6</v>
      </c>
      <c r="G286" s="179">
        <v>0</v>
      </c>
      <c r="H286" s="179">
        <v>0</v>
      </c>
      <c r="I286" s="173">
        <f t="shared" si="97"/>
        <v>0</v>
      </c>
      <c r="J286" s="179">
        <f t="shared" si="98"/>
        <v>0</v>
      </c>
      <c r="K286" s="179">
        <f t="shared" si="99"/>
        <v>0</v>
      </c>
      <c r="L286" s="173">
        <f t="shared" si="100"/>
        <v>0</v>
      </c>
      <c r="M286" s="188">
        <f t="shared" si="96"/>
        <v>0</v>
      </c>
    </row>
    <row r="287" spans="1:13" ht="36" customHeight="1" x14ac:dyDescent="0.2">
      <c r="A287" s="192">
        <v>18</v>
      </c>
      <c r="B287" s="182" t="s">
        <v>511</v>
      </c>
      <c r="C287" s="193"/>
      <c r="D287" s="194"/>
      <c r="E287" s="185"/>
      <c r="F287" s="164">
        <f>SUM(F288:F296)</f>
        <v>47328.869999999995</v>
      </c>
      <c r="G287" s="185"/>
      <c r="H287" s="185"/>
      <c r="I287" s="185"/>
      <c r="J287" s="165"/>
      <c r="K287" s="165"/>
      <c r="L287" s="165"/>
      <c r="M287" s="186">
        <f>L287/F287</f>
        <v>0</v>
      </c>
    </row>
    <row r="288" spans="1:13" s="189" customFormat="1" ht="25.5" x14ac:dyDescent="0.2">
      <c r="A288" s="191" t="s">
        <v>852</v>
      </c>
      <c r="B288" s="168" t="s">
        <v>513</v>
      </c>
      <c r="C288" s="169" t="s">
        <v>31</v>
      </c>
      <c r="D288" s="170">
        <v>1</v>
      </c>
      <c r="E288" s="171">
        <v>67.89</v>
      </c>
      <c r="F288" s="171">
        <v>67.89</v>
      </c>
      <c r="G288" s="179">
        <v>0</v>
      </c>
      <c r="H288" s="179">
        <v>0</v>
      </c>
      <c r="I288" s="173">
        <f t="shared" ref="I288:I296" si="101">G288+H288</f>
        <v>0</v>
      </c>
      <c r="J288" s="179">
        <f t="shared" ref="J288:J296" si="102">TRUNC(E288*G288,2)</f>
        <v>0</v>
      </c>
      <c r="K288" s="179">
        <f t="shared" ref="K288:K296" si="103">TRUNC(E288*H288,2)</f>
        <v>0</v>
      </c>
      <c r="L288" s="173">
        <f t="shared" ref="L288:L296" si="104">J288+K288</f>
        <v>0</v>
      </c>
      <c r="M288" s="188">
        <f t="shared" ref="M288:M314" si="105">L288/F288</f>
        <v>0</v>
      </c>
    </row>
    <row r="289" spans="1:13" s="189" customFormat="1" x14ac:dyDescent="0.2">
      <c r="A289" s="191" t="s">
        <v>853</v>
      </c>
      <c r="B289" s="168" t="s">
        <v>515</v>
      </c>
      <c r="C289" s="169" t="s">
        <v>116</v>
      </c>
      <c r="D289" s="170">
        <v>26</v>
      </c>
      <c r="E289" s="171">
        <v>11.03</v>
      </c>
      <c r="F289" s="171">
        <v>286.77999999999997</v>
      </c>
      <c r="G289" s="179">
        <v>0</v>
      </c>
      <c r="H289" s="179">
        <v>0</v>
      </c>
      <c r="I289" s="173">
        <f t="shared" si="101"/>
        <v>0</v>
      </c>
      <c r="J289" s="179">
        <f t="shared" si="102"/>
        <v>0</v>
      </c>
      <c r="K289" s="179">
        <f t="shared" si="103"/>
        <v>0</v>
      </c>
      <c r="L289" s="173">
        <f t="shared" si="104"/>
        <v>0</v>
      </c>
      <c r="M289" s="188">
        <f t="shared" si="105"/>
        <v>0</v>
      </c>
    </row>
    <row r="290" spans="1:13" s="189" customFormat="1" ht="25.5" x14ac:dyDescent="0.2">
      <c r="A290" s="191" t="s">
        <v>854</v>
      </c>
      <c r="B290" s="168" t="s">
        <v>517</v>
      </c>
      <c r="C290" s="169" t="s">
        <v>31</v>
      </c>
      <c r="D290" s="170">
        <v>26</v>
      </c>
      <c r="E290" s="171">
        <v>16.940000000000001</v>
      </c>
      <c r="F290" s="171">
        <v>440.44</v>
      </c>
      <c r="G290" s="179">
        <v>0</v>
      </c>
      <c r="H290" s="179">
        <v>0</v>
      </c>
      <c r="I290" s="173">
        <f t="shared" si="101"/>
        <v>0</v>
      </c>
      <c r="J290" s="179">
        <f t="shared" si="102"/>
        <v>0</v>
      </c>
      <c r="K290" s="179">
        <f t="shared" si="103"/>
        <v>0</v>
      </c>
      <c r="L290" s="173">
        <f t="shared" si="104"/>
        <v>0</v>
      </c>
      <c r="M290" s="188">
        <f t="shared" si="105"/>
        <v>0</v>
      </c>
    </row>
    <row r="291" spans="1:13" s="189" customFormat="1" ht="25.5" x14ac:dyDescent="0.2">
      <c r="A291" s="191" t="s">
        <v>855</v>
      </c>
      <c r="B291" s="168" t="s">
        <v>519</v>
      </c>
      <c r="C291" s="169" t="s">
        <v>365</v>
      </c>
      <c r="D291" s="170">
        <v>1</v>
      </c>
      <c r="E291" s="171">
        <v>308.27999999999997</v>
      </c>
      <c r="F291" s="171">
        <v>308.27999999999997</v>
      </c>
      <c r="G291" s="179">
        <v>0</v>
      </c>
      <c r="H291" s="179">
        <v>0</v>
      </c>
      <c r="I291" s="173">
        <f t="shared" si="101"/>
        <v>0</v>
      </c>
      <c r="J291" s="179">
        <f t="shared" si="102"/>
        <v>0</v>
      </c>
      <c r="K291" s="179">
        <f t="shared" si="103"/>
        <v>0</v>
      </c>
      <c r="L291" s="173">
        <f t="shared" si="104"/>
        <v>0</v>
      </c>
      <c r="M291" s="188">
        <f t="shared" si="105"/>
        <v>0</v>
      </c>
    </row>
    <row r="292" spans="1:13" s="189" customFormat="1" ht="25.5" x14ac:dyDescent="0.2">
      <c r="A292" s="191" t="s">
        <v>856</v>
      </c>
      <c r="B292" s="168" t="s">
        <v>521</v>
      </c>
      <c r="C292" s="169" t="s">
        <v>31</v>
      </c>
      <c r="D292" s="170">
        <v>26</v>
      </c>
      <c r="E292" s="171">
        <v>68.349999999999994</v>
      </c>
      <c r="F292" s="171">
        <v>1777.1</v>
      </c>
      <c r="G292" s="179">
        <v>0</v>
      </c>
      <c r="H292" s="179">
        <v>0</v>
      </c>
      <c r="I292" s="173">
        <f t="shared" si="101"/>
        <v>0</v>
      </c>
      <c r="J292" s="179">
        <f t="shared" si="102"/>
        <v>0</v>
      </c>
      <c r="K292" s="179">
        <f t="shared" si="103"/>
        <v>0</v>
      </c>
      <c r="L292" s="173">
        <f t="shared" si="104"/>
        <v>0</v>
      </c>
      <c r="M292" s="188">
        <f t="shared" si="105"/>
        <v>0</v>
      </c>
    </row>
    <row r="293" spans="1:13" s="189" customFormat="1" ht="25.5" x14ac:dyDescent="0.2">
      <c r="A293" s="191" t="s">
        <v>857</v>
      </c>
      <c r="B293" s="168" t="s">
        <v>523</v>
      </c>
      <c r="C293" s="169" t="s">
        <v>116</v>
      </c>
      <c r="D293" s="170">
        <v>449.2</v>
      </c>
      <c r="E293" s="171">
        <v>51.42</v>
      </c>
      <c r="F293" s="171">
        <v>23097.86</v>
      </c>
      <c r="G293" s="179">
        <v>0</v>
      </c>
      <c r="H293" s="179">
        <v>0</v>
      </c>
      <c r="I293" s="173">
        <f t="shared" si="101"/>
        <v>0</v>
      </c>
      <c r="J293" s="179">
        <f t="shared" si="102"/>
        <v>0</v>
      </c>
      <c r="K293" s="179">
        <f t="shared" si="103"/>
        <v>0</v>
      </c>
      <c r="L293" s="173">
        <f t="shared" si="104"/>
        <v>0</v>
      </c>
      <c r="M293" s="188">
        <f t="shared" si="105"/>
        <v>0</v>
      </c>
    </row>
    <row r="294" spans="1:13" s="189" customFormat="1" ht="25.5" x14ac:dyDescent="0.2">
      <c r="A294" s="191" t="s">
        <v>858</v>
      </c>
      <c r="B294" s="168" t="s">
        <v>525</v>
      </c>
      <c r="C294" s="169" t="s">
        <v>116</v>
      </c>
      <c r="D294" s="170">
        <v>305.2</v>
      </c>
      <c r="E294" s="171">
        <v>68.209999999999994</v>
      </c>
      <c r="F294" s="171">
        <v>20817.689999999999</v>
      </c>
      <c r="G294" s="179">
        <v>0</v>
      </c>
      <c r="H294" s="179">
        <v>0</v>
      </c>
      <c r="I294" s="173">
        <f t="shared" si="101"/>
        <v>0</v>
      </c>
      <c r="J294" s="179">
        <f t="shared" si="102"/>
        <v>0</v>
      </c>
      <c r="K294" s="179">
        <f t="shared" si="103"/>
        <v>0</v>
      </c>
      <c r="L294" s="173">
        <f t="shared" si="104"/>
        <v>0</v>
      </c>
      <c r="M294" s="188">
        <f t="shared" si="105"/>
        <v>0</v>
      </c>
    </row>
    <row r="295" spans="1:13" s="189" customFormat="1" ht="25.5" x14ac:dyDescent="0.2">
      <c r="A295" s="191" t="s">
        <v>859</v>
      </c>
      <c r="B295" s="168" t="s">
        <v>527</v>
      </c>
      <c r="C295" s="169" t="s">
        <v>31</v>
      </c>
      <c r="D295" s="170">
        <v>5</v>
      </c>
      <c r="E295" s="171">
        <v>39.33</v>
      </c>
      <c r="F295" s="171">
        <v>196.65</v>
      </c>
      <c r="G295" s="179">
        <v>0</v>
      </c>
      <c r="H295" s="179">
        <v>0</v>
      </c>
      <c r="I295" s="173">
        <f t="shared" si="101"/>
        <v>0</v>
      </c>
      <c r="J295" s="179">
        <f t="shared" si="102"/>
        <v>0</v>
      </c>
      <c r="K295" s="179">
        <f t="shared" si="103"/>
        <v>0</v>
      </c>
      <c r="L295" s="173">
        <f t="shared" si="104"/>
        <v>0</v>
      </c>
      <c r="M295" s="188">
        <f t="shared" si="105"/>
        <v>0</v>
      </c>
    </row>
    <row r="296" spans="1:13" s="189" customFormat="1" x14ac:dyDescent="0.2">
      <c r="A296" s="191" t="s">
        <v>860</v>
      </c>
      <c r="B296" s="168" t="s">
        <v>529</v>
      </c>
      <c r="C296" s="169" t="s">
        <v>31</v>
      </c>
      <c r="D296" s="170">
        <v>26</v>
      </c>
      <c r="E296" s="171">
        <v>12.93</v>
      </c>
      <c r="F296" s="171">
        <v>336.18</v>
      </c>
      <c r="G296" s="179">
        <v>0</v>
      </c>
      <c r="H296" s="179">
        <v>0</v>
      </c>
      <c r="I296" s="173">
        <f t="shared" si="101"/>
        <v>0</v>
      </c>
      <c r="J296" s="179">
        <f t="shared" si="102"/>
        <v>0</v>
      </c>
      <c r="K296" s="179">
        <f t="shared" si="103"/>
        <v>0</v>
      </c>
      <c r="L296" s="173">
        <f t="shared" si="104"/>
        <v>0</v>
      </c>
      <c r="M296" s="188">
        <f t="shared" si="105"/>
        <v>0</v>
      </c>
    </row>
    <row r="297" spans="1:13" s="189" customFormat="1" ht="33" customHeight="1" x14ac:dyDescent="0.2">
      <c r="A297" s="223" t="s">
        <v>942</v>
      </c>
      <c r="B297" s="182" t="s">
        <v>531</v>
      </c>
      <c r="C297" s="229"/>
      <c r="D297" s="230"/>
      <c r="E297" s="231"/>
      <c r="F297" s="219">
        <f>F298+F304</f>
        <v>56091.17</v>
      </c>
      <c r="G297" s="227"/>
      <c r="H297" s="227"/>
      <c r="I297" s="227"/>
      <c r="J297" s="227"/>
      <c r="K297" s="227"/>
      <c r="L297" s="227"/>
      <c r="M297" s="186">
        <f>L297/F297</f>
        <v>0</v>
      </c>
    </row>
    <row r="298" spans="1:13" s="189" customFormat="1" ht="22.5" customHeight="1" x14ac:dyDescent="0.2">
      <c r="A298" s="228" t="s">
        <v>943</v>
      </c>
      <c r="B298" s="205" t="s">
        <v>533</v>
      </c>
      <c r="C298" s="206"/>
      <c r="D298" s="207"/>
      <c r="E298" s="208"/>
      <c r="F298" s="198">
        <f>SUM(F299:F303)</f>
        <v>11911.259999999998</v>
      </c>
      <c r="G298" s="199"/>
      <c r="H298" s="199"/>
      <c r="I298" s="199"/>
      <c r="J298" s="199"/>
      <c r="K298" s="199"/>
      <c r="L298" s="199"/>
      <c r="M298" s="209">
        <f>L298/F298</f>
        <v>0</v>
      </c>
    </row>
    <row r="299" spans="1:13" s="189" customFormat="1" x14ac:dyDescent="0.2">
      <c r="A299" s="191" t="s">
        <v>861</v>
      </c>
      <c r="B299" s="168" t="s">
        <v>535</v>
      </c>
      <c r="C299" s="169" t="s">
        <v>24</v>
      </c>
      <c r="D299" s="170">
        <v>12.22</v>
      </c>
      <c r="E299" s="171">
        <v>304.88</v>
      </c>
      <c r="F299" s="171">
        <v>3725.63</v>
      </c>
      <c r="G299" s="179">
        <v>0</v>
      </c>
      <c r="H299" s="179">
        <v>0</v>
      </c>
      <c r="I299" s="173">
        <f t="shared" ref="I299:I303" si="106">G299+H299</f>
        <v>0</v>
      </c>
      <c r="J299" s="179">
        <f t="shared" ref="J299:J303" si="107">TRUNC(E299*G299,2)</f>
        <v>0</v>
      </c>
      <c r="K299" s="179">
        <f t="shared" ref="K299:K303" si="108">TRUNC(E299*H299,2)</f>
        <v>0</v>
      </c>
      <c r="L299" s="173">
        <f t="shared" ref="L299:L303" si="109">J299+K299</f>
        <v>0</v>
      </c>
      <c r="M299" s="188">
        <f t="shared" si="105"/>
        <v>0</v>
      </c>
    </row>
    <row r="300" spans="1:13" s="189" customFormat="1" x14ac:dyDescent="0.2">
      <c r="A300" s="191" t="s">
        <v>862</v>
      </c>
      <c r="B300" s="168" t="s">
        <v>535</v>
      </c>
      <c r="C300" s="169" t="s">
        <v>24</v>
      </c>
      <c r="D300" s="170">
        <v>3.5</v>
      </c>
      <c r="E300" s="171">
        <v>304.88</v>
      </c>
      <c r="F300" s="171">
        <v>1067.08</v>
      </c>
      <c r="G300" s="179">
        <v>0</v>
      </c>
      <c r="H300" s="179">
        <v>0</v>
      </c>
      <c r="I300" s="173">
        <f t="shared" si="106"/>
        <v>0</v>
      </c>
      <c r="J300" s="179">
        <f t="shared" si="107"/>
        <v>0</v>
      </c>
      <c r="K300" s="179">
        <f t="shared" si="108"/>
        <v>0</v>
      </c>
      <c r="L300" s="173">
        <f t="shared" si="109"/>
        <v>0</v>
      </c>
      <c r="M300" s="188">
        <f t="shared" si="105"/>
        <v>0</v>
      </c>
    </row>
    <row r="301" spans="1:13" s="189" customFormat="1" x14ac:dyDescent="0.2">
      <c r="A301" s="191" t="s">
        <v>863</v>
      </c>
      <c r="B301" s="168" t="s">
        <v>537</v>
      </c>
      <c r="C301" s="169" t="s">
        <v>116</v>
      </c>
      <c r="D301" s="170">
        <v>71.3</v>
      </c>
      <c r="E301" s="171">
        <v>79.55</v>
      </c>
      <c r="F301" s="171">
        <v>5671.91</v>
      </c>
      <c r="G301" s="179">
        <v>0</v>
      </c>
      <c r="H301" s="179">
        <v>0</v>
      </c>
      <c r="I301" s="173">
        <f t="shared" si="106"/>
        <v>0</v>
      </c>
      <c r="J301" s="179">
        <f t="shared" si="107"/>
        <v>0</v>
      </c>
      <c r="K301" s="179">
        <f t="shared" si="108"/>
        <v>0</v>
      </c>
      <c r="L301" s="173">
        <f t="shared" si="109"/>
        <v>0</v>
      </c>
      <c r="M301" s="188">
        <f t="shared" si="105"/>
        <v>0</v>
      </c>
    </row>
    <row r="302" spans="1:13" s="189" customFormat="1" x14ac:dyDescent="0.2">
      <c r="A302" s="191" t="s">
        <v>864</v>
      </c>
      <c r="B302" s="168" t="s">
        <v>539</v>
      </c>
      <c r="C302" s="169" t="s">
        <v>24</v>
      </c>
      <c r="D302" s="170">
        <v>6.55</v>
      </c>
      <c r="E302" s="171">
        <v>181.65</v>
      </c>
      <c r="F302" s="171">
        <v>1189.8</v>
      </c>
      <c r="G302" s="179">
        <v>0</v>
      </c>
      <c r="H302" s="179">
        <v>0</v>
      </c>
      <c r="I302" s="173">
        <f t="shared" si="106"/>
        <v>0</v>
      </c>
      <c r="J302" s="179">
        <f t="shared" si="107"/>
        <v>0</v>
      </c>
      <c r="K302" s="179">
        <f t="shared" si="108"/>
        <v>0</v>
      </c>
      <c r="L302" s="173">
        <f t="shared" si="109"/>
        <v>0</v>
      </c>
      <c r="M302" s="188">
        <f t="shared" si="105"/>
        <v>0</v>
      </c>
    </row>
    <row r="303" spans="1:13" s="189" customFormat="1" x14ac:dyDescent="0.2">
      <c r="A303" s="191" t="s">
        <v>865</v>
      </c>
      <c r="B303" s="168" t="s">
        <v>541</v>
      </c>
      <c r="C303" s="169" t="s">
        <v>24</v>
      </c>
      <c r="D303" s="170">
        <v>1.9</v>
      </c>
      <c r="E303" s="171">
        <v>135.18</v>
      </c>
      <c r="F303" s="171">
        <v>256.83999999999997</v>
      </c>
      <c r="G303" s="179">
        <v>0</v>
      </c>
      <c r="H303" s="179">
        <v>0</v>
      </c>
      <c r="I303" s="173">
        <f t="shared" si="106"/>
        <v>0</v>
      </c>
      <c r="J303" s="179">
        <f t="shared" si="107"/>
        <v>0</v>
      </c>
      <c r="K303" s="179">
        <f t="shared" si="108"/>
        <v>0</v>
      </c>
      <c r="L303" s="173">
        <f t="shared" si="109"/>
        <v>0</v>
      </c>
      <c r="M303" s="188">
        <f t="shared" si="105"/>
        <v>0</v>
      </c>
    </row>
    <row r="304" spans="1:13" s="189" customFormat="1" ht="27" customHeight="1" x14ac:dyDescent="0.2">
      <c r="A304" s="228" t="s">
        <v>944</v>
      </c>
      <c r="B304" s="205" t="s">
        <v>543</v>
      </c>
      <c r="C304" s="206"/>
      <c r="D304" s="207"/>
      <c r="E304" s="208"/>
      <c r="F304" s="198">
        <f>SUM(F305:F311)</f>
        <v>44179.909999999996</v>
      </c>
      <c r="G304" s="199"/>
      <c r="H304" s="199"/>
      <c r="I304" s="199"/>
      <c r="J304" s="199"/>
      <c r="K304" s="199"/>
      <c r="L304" s="199"/>
      <c r="M304" s="209">
        <f>L304/F304</f>
        <v>0</v>
      </c>
    </row>
    <row r="305" spans="1:13" s="189" customFormat="1" x14ac:dyDescent="0.2">
      <c r="A305" s="191" t="s">
        <v>866</v>
      </c>
      <c r="B305" s="168" t="s">
        <v>545</v>
      </c>
      <c r="C305" s="169" t="s">
        <v>31</v>
      </c>
      <c r="D305" s="170">
        <v>1</v>
      </c>
      <c r="E305" s="171">
        <v>3472.9</v>
      </c>
      <c r="F305" s="171">
        <v>3472.9</v>
      </c>
      <c r="G305" s="179">
        <v>0</v>
      </c>
      <c r="H305" s="179">
        <v>0</v>
      </c>
      <c r="I305" s="173">
        <f t="shared" ref="I305:I311" si="110">G305+H305</f>
        <v>0</v>
      </c>
      <c r="J305" s="179">
        <f t="shared" ref="J305:J311" si="111">TRUNC(E305*G305,2)</f>
        <v>0</v>
      </c>
      <c r="K305" s="179">
        <f t="shared" ref="K305:K311" si="112">TRUNC(E305*H305,2)</f>
        <v>0</v>
      </c>
      <c r="L305" s="173">
        <f t="shared" ref="L305:L311" si="113">J305+K305</f>
        <v>0</v>
      </c>
      <c r="M305" s="188">
        <f t="shared" si="105"/>
        <v>0</v>
      </c>
    </row>
    <row r="306" spans="1:13" s="189" customFormat="1" x14ac:dyDescent="0.2">
      <c r="A306" s="191" t="s">
        <v>867</v>
      </c>
      <c r="B306" s="168" t="s">
        <v>547</v>
      </c>
      <c r="C306" s="169" t="s">
        <v>116</v>
      </c>
      <c r="D306" s="170">
        <v>14</v>
      </c>
      <c r="E306" s="171">
        <v>367.74</v>
      </c>
      <c r="F306" s="171">
        <v>5148.3599999999997</v>
      </c>
      <c r="G306" s="179">
        <v>0</v>
      </c>
      <c r="H306" s="179">
        <v>0</v>
      </c>
      <c r="I306" s="173">
        <f t="shared" si="110"/>
        <v>0</v>
      </c>
      <c r="J306" s="179">
        <f t="shared" si="111"/>
        <v>0</v>
      </c>
      <c r="K306" s="179">
        <f t="shared" si="112"/>
        <v>0</v>
      </c>
      <c r="L306" s="173">
        <f t="shared" si="113"/>
        <v>0</v>
      </c>
      <c r="M306" s="188">
        <f t="shared" si="105"/>
        <v>0</v>
      </c>
    </row>
    <row r="307" spans="1:13" s="189" customFormat="1" x14ac:dyDescent="0.2">
      <c r="A307" s="191" t="s">
        <v>868</v>
      </c>
      <c r="B307" s="168" t="s">
        <v>549</v>
      </c>
      <c r="C307" s="169" t="s">
        <v>24</v>
      </c>
      <c r="D307" s="170">
        <v>90.96</v>
      </c>
      <c r="E307" s="171">
        <v>13.97</v>
      </c>
      <c r="F307" s="171">
        <v>1270.71</v>
      </c>
      <c r="G307" s="179">
        <v>0</v>
      </c>
      <c r="H307" s="179">
        <v>0</v>
      </c>
      <c r="I307" s="173">
        <f t="shared" si="110"/>
        <v>0</v>
      </c>
      <c r="J307" s="179">
        <f t="shared" si="111"/>
        <v>0</v>
      </c>
      <c r="K307" s="179">
        <f t="shared" si="112"/>
        <v>0</v>
      </c>
      <c r="L307" s="173">
        <f t="shared" si="113"/>
        <v>0</v>
      </c>
      <c r="M307" s="188">
        <f t="shared" si="105"/>
        <v>0</v>
      </c>
    </row>
    <row r="308" spans="1:13" s="189" customFormat="1" x14ac:dyDescent="0.2">
      <c r="A308" s="191" t="s">
        <v>869</v>
      </c>
      <c r="B308" s="168" t="s">
        <v>551</v>
      </c>
      <c r="C308" s="169" t="s">
        <v>116</v>
      </c>
      <c r="D308" s="170">
        <v>143.19999999999999</v>
      </c>
      <c r="E308" s="171">
        <v>125.66</v>
      </c>
      <c r="F308" s="171">
        <v>17994.509999999998</v>
      </c>
      <c r="G308" s="179">
        <v>0</v>
      </c>
      <c r="H308" s="179">
        <v>0</v>
      </c>
      <c r="I308" s="173">
        <f t="shared" si="110"/>
        <v>0</v>
      </c>
      <c r="J308" s="179">
        <f t="shared" si="111"/>
        <v>0</v>
      </c>
      <c r="K308" s="179">
        <f t="shared" si="112"/>
        <v>0</v>
      </c>
      <c r="L308" s="173">
        <f t="shared" si="113"/>
        <v>0</v>
      </c>
      <c r="M308" s="188">
        <f t="shared" si="105"/>
        <v>0</v>
      </c>
    </row>
    <row r="309" spans="1:13" s="189" customFormat="1" ht="38.25" x14ac:dyDescent="0.2">
      <c r="A309" s="191" t="s">
        <v>870</v>
      </c>
      <c r="B309" s="168" t="s">
        <v>385</v>
      </c>
      <c r="C309" s="169" t="s">
        <v>24</v>
      </c>
      <c r="D309" s="170">
        <v>5.27</v>
      </c>
      <c r="E309" s="171">
        <v>817.23</v>
      </c>
      <c r="F309" s="171">
        <v>4306.8</v>
      </c>
      <c r="G309" s="179">
        <v>0</v>
      </c>
      <c r="H309" s="179">
        <v>0</v>
      </c>
      <c r="I309" s="173">
        <f t="shared" si="110"/>
        <v>0</v>
      </c>
      <c r="J309" s="179">
        <f t="shared" si="111"/>
        <v>0</v>
      </c>
      <c r="K309" s="179">
        <f t="shared" si="112"/>
        <v>0</v>
      </c>
      <c r="L309" s="173">
        <f t="shared" si="113"/>
        <v>0</v>
      </c>
      <c r="M309" s="188">
        <f t="shared" si="105"/>
        <v>0</v>
      </c>
    </row>
    <row r="310" spans="1:13" s="189" customFormat="1" ht="38.25" x14ac:dyDescent="0.2">
      <c r="A310" s="191" t="s">
        <v>871</v>
      </c>
      <c r="B310" s="168" t="s">
        <v>553</v>
      </c>
      <c r="C310" s="169" t="s">
        <v>24</v>
      </c>
      <c r="D310" s="170">
        <v>4.9000000000000004</v>
      </c>
      <c r="E310" s="171">
        <v>672.55</v>
      </c>
      <c r="F310" s="171">
        <v>3295.49</v>
      </c>
      <c r="G310" s="179">
        <v>0</v>
      </c>
      <c r="H310" s="179">
        <v>0</v>
      </c>
      <c r="I310" s="173">
        <f t="shared" si="110"/>
        <v>0</v>
      </c>
      <c r="J310" s="179">
        <f t="shared" si="111"/>
        <v>0</v>
      </c>
      <c r="K310" s="179">
        <f t="shared" si="112"/>
        <v>0</v>
      </c>
      <c r="L310" s="173">
        <f t="shared" si="113"/>
        <v>0</v>
      </c>
      <c r="M310" s="188">
        <f t="shared" si="105"/>
        <v>0</v>
      </c>
    </row>
    <row r="311" spans="1:13" s="189" customFormat="1" ht="38.25" x14ac:dyDescent="0.2">
      <c r="A311" s="191" t="s">
        <v>872</v>
      </c>
      <c r="B311" s="168" t="s">
        <v>555</v>
      </c>
      <c r="C311" s="169" t="s">
        <v>24</v>
      </c>
      <c r="D311" s="170">
        <v>5.43</v>
      </c>
      <c r="E311" s="171">
        <v>1600.58</v>
      </c>
      <c r="F311" s="171">
        <v>8691.14</v>
      </c>
      <c r="G311" s="179">
        <v>0</v>
      </c>
      <c r="H311" s="179">
        <v>0</v>
      </c>
      <c r="I311" s="173">
        <f t="shared" si="110"/>
        <v>0</v>
      </c>
      <c r="J311" s="179">
        <f t="shared" si="111"/>
        <v>0</v>
      </c>
      <c r="K311" s="179">
        <f t="shared" si="112"/>
        <v>0</v>
      </c>
      <c r="L311" s="173">
        <f t="shared" si="113"/>
        <v>0</v>
      </c>
      <c r="M311" s="188">
        <f t="shared" si="105"/>
        <v>0</v>
      </c>
    </row>
    <row r="312" spans="1:13" s="189" customFormat="1" ht="23.25" customHeight="1" x14ac:dyDescent="0.2">
      <c r="A312" s="223">
        <v>20</v>
      </c>
      <c r="B312" s="216" t="s">
        <v>557</v>
      </c>
      <c r="C312" s="229"/>
      <c r="D312" s="230"/>
      <c r="E312" s="231"/>
      <c r="F312" s="219">
        <f>SUM(F313:F314)</f>
        <v>3754.8516</v>
      </c>
      <c r="G312" s="227"/>
      <c r="H312" s="227"/>
      <c r="I312" s="227"/>
      <c r="J312" s="227"/>
      <c r="K312" s="227"/>
      <c r="L312" s="227"/>
      <c r="M312" s="186">
        <f>L312/F312</f>
        <v>0</v>
      </c>
    </row>
    <row r="313" spans="1:13" s="189" customFormat="1" ht="25.5" x14ac:dyDescent="0.2">
      <c r="A313" s="191" t="s">
        <v>873</v>
      </c>
      <c r="B313" s="168" t="s">
        <v>559</v>
      </c>
      <c r="C313" s="169" t="s">
        <v>24</v>
      </c>
      <c r="D313" s="170">
        <v>1129.6400000000001</v>
      </c>
      <c r="E313" s="171">
        <v>1.69</v>
      </c>
      <c r="F313" s="172">
        <f t="shared" ref="F313:F314" si="114">E313*D313</f>
        <v>1909.0916000000002</v>
      </c>
      <c r="G313" s="179">
        <v>0</v>
      </c>
      <c r="H313" s="179">
        <v>0</v>
      </c>
      <c r="I313" s="173">
        <f t="shared" ref="I313:I314" si="115">G313+H313</f>
        <v>0</v>
      </c>
      <c r="J313" s="179">
        <f t="shared" ref="J313:J314" si="116">TRUNC(E313*G313,2)</f>
        <v>0</v>
      </c>
      <c r="K313" s="179">
        <f t="shared" ref="K313:K314" si="117">TRUNC(E313*H313,2)</f>
        <v>0</v>
      </c>
      <c r="L313" s="173">
        <f t="shared" ref="L313:L314" si="118">J313+K313</f>
        <v>0</v>
      </c>
      <c r="M313" s="188">
        <f t="shared" si="105"/>
        <v>0</v>
      </c>
    </row>
    <row r="314" spans="1:13" s="189" customFormat="1" x14ac:dyDescent="0.2">
      <c r="A314" s="191" t="s">
        <v>874</v>
      </c>
      <c r="B314" s="168" t="s">
        <v>561</v>
      </c>
      <c r="C314" s="169" t="s">
        <v>365</v>
      </c>
      <c r="D314" s="170">
        <v>1</v>
      </c>
      <c r="E314" s="171">
        <v>1845.76</v>
      </c>
      <c r="F314" s="172">
        <f t="shared" si="114"/>
        <v>1845.76</v>
      </c>
      <c r="G314" s="179">
        <v>0</v>
      </c>
      <c r="H314" s="179">
        <v>0</v>
      </c>
      <c r="I314" s="173">
        <f t="shared" si="115"/>
        <v>0</v>
      </c>
      <c r="J314" s="179">
        <f t="shared" si="116"/>
        <v>0</v>
      </c>
      <c r="K314" s="179">
        <f t="shared" si="117"/>
        <v>0</v>
      </c>
      <c r="L314" s="173">
        <f t="shared" si="118"/>
        <v>0</v>
      </c>
      <c r="M314" s="188">
        <f t="shared" si="105"/>
        <v>0</v>
      </c>
    </row>
    <row r="315" spans="1:13" s="189" customFormat="1" ht="13.5" thickBot="1" x14ac:dyDescent="0.25">
      <c r="A315" s="191"/>
      <c r="B315" s="168"/>
      <c r="C315" s="169"/>
      <c r="D315" s="170"/>
      <c r="E315" s="171"/>
      <c r="F315" s="172"/>
      <c r="G315" s="179"/>
      <c r="H315" s="179"/>
      <c r="I315" s="173"/>
      <c r="J315" s="179"/>
      <c r="K315" s="179"/>
      <c r="L315" s="173"/>
      <c r="M315" s="232"/>
    </row>
    <row r="316" spans="1:13" ht="26.25" customHeight="1" thickTop="1" thickBot="1" x14ac:dyDescent="0.25">
      <c r="A316" s="314" t="s">
        <v>916</v>
      </c>
      <c r="B316" s="315"/>
      <c r="C316" s="315"/>
      <c r="D316" s="315"/>
      <c r="E316" s="316"/>
      <c r="F316" s="233">
        <f>F312+F297+F287+F236+F231+F219+F198+F179+F151+F143+F129+F120+F118+F109+F79+F75+F57+F35+F30+F19</f>
        <v>1401000.0055999998</v>
      </c>
      <c r="G316" s="306"/>
      <c r="H316" s="306"/>
      <c r="I316" s="306"/>
      <c r="J316" s="233">
        <f>SUM(J30,J19)</f>
        <v>53166.7</v>
      </c>
      <c r="K316" s="233">
        <f>SUM(K19:K315)/2</f>
        <v>78962.100000000006</v>
      </c>
      <c r="L316" s="233">
        <f>SUM(L19:L315)/2</f>
        <v>132128.79999999996</v>
      </c>
      <c r="M316" s="234">
        <f>L316/F316</f>
        <v>9.4310349373206301E-2</v>
      </c>
    </row>
    <row r="317" spans="1:13" s="189" customFormat="1" ht="12" customHeight="1" thickTop="1" x14ac:dyDescent="0.2">
      <c r="A317" s="235"/>
      <c r="B317" s="236"/>
      <c r="C317" s="237"/>
      <c r="D317" s="238"/>
      <c r="E317" s="239"/>
      <c r="F317" s="240"/>
      <c r="G317" s="241"/>
      <c r="H317" s="241"/>
      <c r="I317" s="242"/>
      <c r="J317" s="241"/>
      <c r="K317" s="241"/>
      <c r="L317" s="242"/>
      <c r="M317" s="243"/>
    </row>
    <row r="318" spans="1:13" s="153" customFormat="1" ht="18" hidden="1" customHeight="1" x14ac:dyDescent="0.2">
      <c r="A318" s="152" t="s">
        <v>908</v>
      </c>
      <c r="B318" s="152" t="s">
        <v>909</v>
      </c>
      <c r="C318" s="317" t="s">
        <v>910</v>
      </c>
      <c r="D318" s="317"/>
      <c r="E318" s="317"/>
      <c r="F318" s="317"/>
      <c r="G318" s="317" t="s">
        <v>911</v>
      </c>
      <c r="H318" s="317"/>
      <c r="I318" s="317"/>
      <c r="J318" s="317" t="s">
        <v>912</v>
      </c>
      <c r="K318" s="317"/>
      <c r="L318" s="317"/>
      <c r="M318" s="318" t="s">
        <v>913</v>
      </c>
    </row>
    <row r="319" spans="1:13" s="155" customFormat="1" ht="36" hidden="1" x14ac:dyDescent="0.2">
      <c r="A319" s="154"/>
      <c r="B319" s="154"/>
      <c r="C319" s="154" t="s">
        <v>914</v>
      </c>
      <c r="D319" s="154" t="s">
        <v>567</v>
      </c>
      <c r="E319" s="154" t="s">
        <v>915</v>
      </c>
      <c r="F319" s="154" t="s">
        <v>916</v>
      </c>
      <c r="G319" s="154" t="s">
        <v>917</v>
      </c>
      <c r="H319" s="154" t="s">
        <v>918</v>
      </c>
      <c r="I319" s="154" t="s">
        <v>919</v>
      </c>
      <c r="J319" s="154" t="s">
        <v>917</v>
      </c>
      <c r="K319" s="154" t="s">
        <v>918</v>
      </c>
      <c r="L319" s="154" t="s">
        <v>919</v>
      </c>
      <c r="M319" s="319"/>
    </row>
    <row r="320" spans="1:13" hidden="1" x14ac:dyDescent="0.2">
      <c r="A320" s="300" t="s">
        <v>945</v>
      </c>
      <c r="B320" s="301"/>
      <c r="C320" s="301"/>
      <c r="D320" s="301"/>
      <c r="E320" s="301"/>
      <c r="F320" s="301"/>
      <c r="G320" s="301"/>
      <c r="H320" s="301"/>
      <c r="I320" s="301"/>
      <c r="J320" s="301"/>
      <c r="K320" s="301"/>
      <c r="L320" s="301"/>
      <c r="M320" s="302"/>
    </row>
    <row r="321" spans="1:13" hidden="1" x14ac:dyDescent="0.2">
      <c r="A321" s="244"/>
      <c r="B321" s="245" t="s">
        <v>56</v>
      </c>
      <c r="C321" s="245"/>
      <c r="D321" s="246"/>
      <c r="E321" s="247"/>
      <c r="F321" s="248">
        <f>SUM(F322:F323)</f>
        <v>5957.8932225147064</v>
      </c>
      <c r="G321" s="248"/>
      <c r="H321" s="248"/>
      <c r="I321" s="248"/>
      <c r="J321" s="249">
        <f t="shared" ref="J321" si="119">SUM(J322)</f>
        <v>0</v>
      </c>
      <c r="K321" s="249">
        <f>SUM(K322:K323)</f>
        <v>5957.89</v>
      </c>
      <c r="L321" s="249">
        <f>K321</f>
        <v>5957.89</v>
      </c>
      <c r="M321" s="250">
        <f>L321/F321</f>
        <v>0.99999945911841892</v>
      </c>
    </row>
    <row r="322" spans="1:13" s="189" customFormat="1" ht="51" hidden="1" x14ac:dyDescent="0.2">
      <c r="A322" s="191">
        <v>1</v>
      </c>
      <c r="B322" s="251" t="s">
        <v>946</v>
      </c>
      <c r="C322" s="252" t="s">
        <v>24</v>
      </c>
      <c r="D322" s="253">
        <v>62.713949999999997</v>
      </c>
      <c r="E322" s="254">
        <f>'[1]CPU do item não planilhado'!K11</f>
        <v>95.001083849999986</v>
      </c>
      <c r="F322" s="254">
        <f>E322*D322</f>
        <v>5957.8932225147064</v>
      </c>
      <c r="G322" s="179">
        <v>0</v>
      </c>
      <c r="H322" s="179">
        <f>D322</f>
        <v>62.713949999999997</v>
      </c>
      <c r="I322" s="173">
        <f>G322+H322</f>
        <v>62.713949999999997</v>
      </c>
      <c r="J322" s="179">
        <f>TRUNC(E322*G322,2)</f>
        <v>0</v>
      </c>
      <c r="K322" s="179">
        <f>TRUNC(E322*H322,2)</f>
        <v>5957.89</v>
      </c>
      <c r="L322" s="173">
        <f>J322+K322</f>
        <v>5957.89</v>
      </c>
      <c r="M322" s="232">
        <f t="shared" ref="M322" si="120">L322/F322</f>
        <v>0.99999945911841892</v>
      </c>
    </row>
    <row r="323" spans="1:13" ht="13.5" thickBot="1" x14ac:dyDescent="0.25">
      <c r="A323" s="25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</row>
    <row r="324" spans="1:13" ht="36" customHeight="1" thickTop="1" thickBot="1" x14ac:dyDescent="0.25">
      <c r="A324" s="303" t="s">
        <v>947</v>
      </c>
      <c r="B324" s="304"/>
      <c r="C324" s="304"/>
      <c r="D324" s="304"/>
      <c r="E324" s="305"/>
      <c r="F324" s="233">
        <f>F316</f>
        <v>1401000.0055999998</v>
      </c>
      <c r="G324" s="306"/>
      <c r="H324" s="306"/>
      <c r="I324" s="306"/>
      <c r="J324" s="233">
        <f>SUM(J39,J35)</f>
        <v>0</v>
      </c>
      <c r="K324" s="256">
        <f>K316</f>
        <v>78962.100000000006</v>
      </c>
      <c r="L324" s="233">
        <f>L316</f>
        <v>132128.79999999996</v>
      </c>
      <c r="M324" s="234">
        <f>L324/F324</f>
        <v>9.4310349373206301E-2</v>
      </c>
    </row>
    <row r="325" spans="1:13" ht="16.5" thickTop="1" x14ac:dyDescent="0.2">
      <c r="A325" s="257"/>
      <c r="B325" s="257"/>
      <c r="C325" s="257"/>
      <c r="D325" s="257"/>
      <c r="E325" s="257"/>
      <c r="F325" s="258"/>
      <c r="G325" s="259"/>
      <c r="H325" s="259"/>
      <c r="I325" s="259"/>
      <c r="J325" s="258"/>
      <c r="K325" s="258"/>
      <c r="L325" s="258"/>
      <c r="M325" s="260"/>
    </row>
    <row r="326" spans="1:13" ht="15.75" x14ac:dyDescent="0.2">
      <c r="A326" s="255"/>
      <c r="B326" s="307"/>
      <c r="C326" s="307"/>
      <c r="D326" s="307"/>
      <c r="E326" s="307"/>
      <c r="F326" s="307"/>
      <c r="G326" s="307"/>
      <c r="H326" s="307"/>
      <c r="I326" s="307"/>
      <c r="J326" s="307"/>
      <c r="K326" s="307"/>
      <c r="L326" s="307"/>
      <c r="M326" s="307"/>
    </row>
    <row r="327" spans="1:13" ht="15" customHeight="1" thickBot="1" x14ac:dyDescent="0.25">
      <c r="A327" s="25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</row>
    <row r="328" spans="1:13" ht="32.25" customHeight="1" thickTop="1" x14ac:dyDescent="0.2">
      <c r="A328" s="308" t="s">
        <v>948</v>
      </c>
      <c r="B328" s="309"/>
      <c r="C328" s="310" t="s">
        <v>949</v>
      </c>
      <c r="D328" s="311"/>
      <c r="E328" s="311"/>
      <c r="F328" s="311"/>
      <c r="G328" s="311"/>
      <c r="H328" s="312"/>
      <c r="I328" s="310" t="s">
        <v>950</v>
      </c>
      <c r="J328" s="311"/>
      <c r="K328" s="311"/>
      <c r="L328" s="311"/>
      <c r="M328" s="313"/>
    </row>
    <row r="329" spans="1:13" ht="45" customHeight="1" x14ac:dyDescent="0.2">
      <c r="A329" s="284" t="s">
        <v>951</v>
      </c>
      <c r="B329" s="285"/>
      <c r="C329" s="288" t="s">
        <v>952</v>
      </c>
      <c r="D329" s="289"/>
      <c r="E329" s="289"/>
      <c r="F329" s="289"/>
      <c r="G329" s="289"/>
      <c r="H329" s="290"/>
      <c r="I329" s="294" t="s">
        <v>953</v>
      </c>
      <c r="J329" s="295"/>
      <c r="K329" s="295"/>
      <c r="L329" s="295"/>
      <c r="M329" s="296"/>
    </row>
    <row r="330" spans="1:13" ht="24.75" customHeight="1" thickBot="1" x14ac:dyDescent="0.25">
      <c r="A330" s="286"/>
      <c r="B330" s="287"/>
      <c r="C330" s="291"/>
      <c r="D330" s="292"/>
      <c r="E330" s="292"/>
      <c r="F330" s="292"/>
      <c r="G330" s="292"/>
      <c r="H330" s="293"/>
      <c r="I330" s="297"/>
      <c r="J330" s="298"/>
      <c r="K330" s="298"/>
      <c r="L330" s="298"/>
      <c r="M330" s="299"/>
    </row>
    <row r="331" spans="1:13" ht="13.5" thickTop="1" x14ac:dyDescent="0.2"/>
  </sheetData>
  <sheetProtection selectLockedCells="1" selectUnlockedCells="1"/>
  <mergeCells count="31">
    <mergeCell ref="A2:M2"/>
    <mergeCell ref="J4:K4"/>
    <mergeCell ref="J5:K5"/>
    <mergeCell ref="H11:I11"/>
    <mergeCell ref="J11:K11"/>
    <mergeCell ref="L11:M11"/>
    <mergeCell ref="M318:M319"/>
    <mergeCell ref="B13:E13"/>
    <mergeCell ref="F14:G14"/>
    <mergeCell ref="H14:I14"/>
    <mergeCell ref="J14:K14"/>
    <mergeCell ref="L14:M14"/>
    <mergeCell ref="C16:F16"/>
    <mergeCell ref="G16:I16"/>
    <mergeCell ref="J16:L16"/>
    <mergeCell ref="M16:M17"/>
    <mergeCell ref="A316:E316"/>
    <mergeCell ref="G316:I316"/>
    <mergeCell ref="C318:F318"/>
    <mergeCell ref="G318:I318"/>
    <mergeCell ref="J318:L318"/>
    <mergeCell ref="A329:B330"/>
    <mergeCell ref="C329:H330"/>
    <mergeCell ref="I329:M330"/>
    <mergeCell ref="A320:M320"/>
    <mergeCell ref="A324:E324"/>
    <mergeCell ref="G324:I324"/>
    <mergeCell ref="B326:M326"/>
    <mergeCell ref="A328:B328"/>
    <mergeCell ref="C328:H328"/>
    <mergeCell ref="I328:M328"/>
  </mergeCells>
  <printOptions horizontalCentered="1"/>
  <pageMargins left="0.39370078740157483" right="0.39370078740157483" top="0.31496062992125984" bottom="0.19685039370078741" header="0" footer="0"/>
  <pageSetup paperSize="9" scale="57" fitToHeight="0" orientation="landscape" r:id="rId1"/>
  <headerFooter>
    <oddFooter>&amp;L&amp;"Arial,Normal"&amp;8cavs-01&amp;R&amp;"Arial,Normal"&amp;8Página: &amp;P/&amp;N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0"/>
  <sheetViews>
    <sheetView topLeftCell="A187" zoomScaleNormal="100" workbookViewId="0">
      <selection activeCell="H203" sqref="H203"/>
    </sheetView>
  </sheetViews>
  <sheetFormatPr defaultRowHeight="14.25" x14ac:dyDescent="0.2"/>
  <cols>
    <col min="1" max="1" width="12.25" customWidth="1"/>
    <col min="2" max="2" width="10.75" customWidth="1"/>
    <col min="3" max="3" width="56.625" customWidth="1"/>
    <col min="4" max="4" width="9.375" customWidth="1"/>
    <col min="5" max="5" width="12" customWidth="1"/>
    <col min="6" max="6" width="9" customWidth="1"/>
    <col min="7" max="7" width="11.625" customWidth="1"/>
    <col min="8" max="8" width="12.75" customWidth="1"/>
  </cols>
  <sheetData>
    <row r="1" spans="1:9" ht="15" thickBot="1" x14ac:dyDescent="0.25"/>
    <row r="2" spans="1:9" ht="15" x14ac:dyDescent="0.2">
      <c r="A2" s="350"/>
      <c r="B2" s="351"/>
      <c r="C2" s="344"/>
      <c r="D2" s="345"/>
      <c r="E2" s="345"/>
      <c r="F2" s="345"/>
      <c r="G2" s="345"/>
      <c r="H2" s="346"/>
      <c r="I2" s="86"/>
    </row>
    <row r="3" spans="1:9" ht="18" customHeight="1" x14ac:dyDescent="0.2">
      <c r="A3" s="354" t="s">
        <v>585</v>
      </c>
      <c r="B3" s="355"/>
      <c r="C3" s="358" t="s">
        <v>590</v>
      </c>
      <c r="D3" s="359"/>
      <c r="E3" s="359"/>
      <c r="F3" s="359"/>
      <c r="G3" s="359"/>
      <c r="H3" s="360"/>
      <c r="I3" s="86"/>
    </row>
    <row r="4" spans="1:9" ht="15" x14ac:dyDescent="0.2">
      <c r="A4" s="354" t="s">
        <v>586</v>
      </c>
      <c r="B4" s="355"/>
      <c r="C4" s="361" t="s">
        <v>591</v>
      </c>
      <c r="D4" s="362"/>
      <c r="E4" s="362"/>
      <c r="F4" s="362"/>
      <c r="G4" s="362"/>
      <c r="H4" s="363"/>
      <c r="I4" s="86"/>
    </row>
    <row r="5" spans="1:9" ht="15" x14ac:dyDescent="0.2">
      <c r="A5" s="354" t="s">
        <v>587</v>
      </c>
      <c r="B5" s="356"/>
      <c r="C5" s="364" t="s">
        <v>592</v>
      </c>
      <c r="D5" s="364"/>
      <c r="E5" s="364"/>
      <c r="F5" s="364"/>
      <c r="G5" s="364"/>
      <c r="H5" s="365"/>
      <c r="I5" s="86"/>
    </row>
    <row r="6" spans="1:9" ht="15.75" thickBot="1" x14ac:dyDescent="0.25">
      <c r="A6" s="352" t="s">
        <v>588</v>
      </c>
      <c r="B6" s="353"/>
      <c r="C6" s="366" t="s">
        <v>593</v>
      </c>
      <c r="D6" s="366"/>
      <c r="E6" s="366"/>
      <c r="F6" s="367"/>
      <c r="G6" s="79" t="s">
        <v>589</v>
      </c>
      <c r="H6" s="87">
        <v>45777</v>
      </c>
      <c r="I6" s="86"/>
    </row>
    <row r="7" spans="1:9" ht="15" x14ac:dyDescent="0.2">
      <c r="A7" s="347"/>
      <c r="B7" s="348"/>
      <c r="C7" s="348"/>
      <c r="D7" s="348"/>
      <c r="E7" s="348"/>
      <c r="F7" s="348"/>
      <c r="G7" s="348"/>
      <c r="H7" s="349"/>
    </row>
    <row r="8" spans="1:9" ht="15" x14ac:dyDescent="0.2">
      <c r="A8" s="357" t="s">
        <v>594</v>
      </c>
      <c r="B8" s="348"/>
      <c r="C8" s="348"/>
      <c r="D8" s="348"/>
      <c r="E8" s="348"/>
      <c r="F8" s="348"/>
      <c r="G8" s="348"/>
      <c r="H8" s="349"/>
    </row>
    <row r="9" spans="1:9" ht="15" x14ac:dyDescent="0.2">
      <c r="A9" s="83"/>
      <c r="B9" s="84"/>
      <c r="C9" s="84"/>
      <c r="D9" s="84"/>
      <c r="E9" s="84"/>
      <c r="F9" s="84"/>
      <c r="G9" s="84"/>
      <c r="H9" s="84"/>
    </row>
    <row r="10" spans="1:9" ht="38.25" hidden="1" customHeight="1" x14ac:dyDescent="0.2">
      <c r="A10" s="80" t="s">
        <v>598</v>
      </c>
      <c r="B10" s="81"/>
      <c r="C10" s="82" t="str">
        <f>VLOOKUP(A10,'Orçamento Sintético'!A4:D301,4,0)</f>
        <v>Placa de obra em chapa aço galvanizado, instalada - Rev 02_01/2022</v>
      </c>
      <c r="D10" s="81"/>
      <c r="E10" s="81"/>
      <c r="F10" s="338" t="s">
        <v>596</v>
      </c>
      <c r="G10" s="338"/>
      <c r="H10" s="85">
        <f>H16</f>
        <v>10</v>
      </c>
    </row>
    <row r="11" spans="1:9" hidden="1" x14ac:dyDescent="0.2">
      <c r="A11" s="65"/>
      <c r="B11" s="65"/>
      <c r="C11" s="66"/>
      <c r="D11" s="67"/>
      <c r="E11" s="67"/>
      <c r="F11" s="339" t="s">
        <v>578</v>
      </c>
      <c r="G11" s="340"/>
      <c r="H11" s="68"/>
    </row>
    <row r="12" spans="1:9" hidden="1" x14ac:dyDescent="0.2">
      <c r="A12" s="65"/>
      <c r="B12" s="65"/>
      <c r="C12" s="66"/>
      <c r="D12" s="67"/>
      <c r="E12" s="67"/>
      <c r="F12" s="341" t="s">
        <v>579</v>
      </c>
      <c r="G12" s="341"/>
      <c r="H12" s="68">
        <f>'Orçamento Sintético'!F7</f>
        <v>10</v>
      </c>
    </row>
    <row r="13" spans="1:9" hidden="1" x14ac:dyDescent="0.2">
      <c r="A13" s="65"/>
      <c r="B13" s="65"/>
      <c r="C13" s="66"/>
      <c r="D13" s="67"/>
      <c r="E13" s="67"/>
      <c r="F13" s="341" t="s">
        <v>597</v>
      </c>
      <c r="G13" s="341"/>
      <c r="H13" s="69">
        <f>H16</f>
        <v>10</v>
      </c>
    </row>
    <row r="14" spans="1:9" hidden="1" x14ac:dyDescent="0.2">
      <c r="A14" s="65"/>
      <c r="B14" s="65"/>
      <c r="C14" s="66"/>
      <c r="D14" s="67"/>
      <c r="E14" s="67"/>
      <c r="F14" s="337" t="s">
        <v>580</v>
      </c>
      <c r="G14" s="337"/>
      <c r="H14" s="69">
        <f>H12-H13</f>
        <v>0</v>
      </c>
    </row>
    <row r="15" spans="1:9" hidden="1" x14ac:dyDescent="0.2">
      <c r="A15" s="65"/>
      <c r="B15" s="65"/>
      <c r="C15" s="66"/>
      <c r="D15" s="70" t="s">
        <v>581</v>
      </c>
      <c r="E15" s="70" t="s">
        <v>582</v>
      </c>
      <c r="F15" s="70" t="s">
        <v>583</v>
      </c>
      <c r="G15" s="71" t="s">
        <v>584</v>
      </c>
      <c r="H15" s="75"/>
      <c r="I15" s="29"/>
    </row>
    <row r="16" spans="1:9" hidden="1" x14ac:dyDescent="0.2">
      <c r="A16" s="65"/>
      <c r="B16" s="72" t="s">
        <v>595</v>
      </c>
      <c r="C16" s="66" t="s">
        <v>608</v>
      </c>
      <c r="D16" s="67"/>
      <c r="E16" s="67">
        <v>2</v>
      </c>
      <c r="F16" s="73">
        <v>5</v>
      </c>
      <c r="G16" s="74"/>
      <c r="H16" s="75">
        <f>E16*F16</f>
        <v>10</v>
      </c>
    </row>
    <row r="17" spans="1:8" hidden="1" x14ac:dyDescent="0.2">
      <c r="A17" s="65"/>
      <c r="B17" s="65"/>
      <c r="C17" s="66"/>
      <c r="D17" s="67"/>
      <c r="E17" s="67"/>
      <c r="F17" s="73"/>
      <c r="G17" s="76"/>
      <c r="H17" s="77"/>
    </row>
    <row r="18" spans="1:8" hidden="1" x14ac:dyDescent="0.2">
      <c r="A18" s="65"/>
      <c r="B18" s="78"/>
      <c r="C18" s="66"/>
      <c r="D18" s="67"/>
      <c r="E18" s="67"/>
      <c r="F18" s="73"/>
      <c r="G18" s="76"/>
      <c r="H18" s="77"/>
    </row>
    <row r="19" spans="1:8" hidden="1" x14ac:dyDescent="0.2"/>
    <row r="20" spans="1:8" hidden="1" x14ac:dyDescent="0.2"/>
    <row r="21" spans="1:8" ht="27" hidden="1" customHeight="1" x14ac:dyDescent="0.2">
      <c r="A21" s="80" t="s">
        <v>601</v>
      </c>
      <c r="B21" s="81"/>
      <c r="C21" s="82" t="str">
        <f>VLOOKUP(A21,'Orçamento Sintético'!A:J,4,0)</f>
        <v>TAPUME COM COMPENSADO DE MADEIRA. AF_05/2018</v>
      </c>
      <c r="D21" s="81"/>
      <c r="E21" s="81"/>
      <c r="F21" s="338" t="s">
        <v>596</v>
      </c>
      <c r="G21" s="338"/>
      <c r="H21" s="85">
        <f>H27</f>
        <v>176</v>
      </c>
    </row>
    <row r="22" spans="1:8" hidden="1" x14ac:dyDescent="0.2">
      <c r="A22" s="65"/>
      <c r="B22" s="65"/>
      <c r="C22" s="66"/>
      <c r="D22" s="67"/>
      <c r="E22" s="67"/>
      <c r="F22" s="339" t="s">
        <v>578</v>
      </c>
      <c r="G22" s="340"/>
      <c r="H22" s="68"/>
    </row>
    <row r="23" spans="1:8" hidden="1" x14ac:dyDescent="0.2">
      <c r="A23" s="65"/>
      <c r="B23" s="65"/>
      <c r="C23" s="66"/>
      <c r="D23" s="67"/>
      <c r="E23" s="67"/>
      <c r="F23" s="341" t="s">
        <v>579</v>
      </c>
      <c r="G23" s="341"/>
      <c r="H23" s="68">
        <v>176</v>
      </c>
    </row>
    <row r="24" spans="1:8" hidden="1" x14ac:dyDescent="0.2">
      <c r="A24" s="65"/>
      <c r="B24" s="65"/>
      <c r="C24" s="66"/>
      <c r="D24" s="67"/>
      <c r="E24" s="67"/>
      <c r="F24" s="341" t="s">
        <v>597</v>
      </c>
      <c r="G24" s="341"/>
      <c r="H24" s="69">
        <f>H27</f>
        <v>176</v>
      </c>
    </row>
    <row r="25" spans="1:8" hidden="1" x14ac:dyDescent="0.2">
      <c r="A25" s="65"/>
      <c r="B25" s="65"/>
      <c r="C25" s="66"/>
      <c r="D25" s="67"/>
      <c r="E25" s="67"/>
      <c r="F25" s="337" t="s">
        <v>580</v>
      </c>
      <c r="G25" s="337"/>
      <c r="H25" s="69">
        <f>H23-H24</f>
        <v>0</v>
      </c>
    </row>
    <row r="26" spans="1:8" hidden="1" x14ac:dyDescent="0.2">
      <c r="A26" s="65"/>
      <c r="B26" s="65"/>
      <c r="C26" s="66"/>
      <c r="D26" s="70" t="s">
        <v>581</v>
      </c>
      <c r="E26" s="70" t="s">
        <v>582</v>
      </c>
      <c r="F26" s="70" t="s">
        <v>583</v>
      </c>
      <c r="G26" s="71" t="s">
        <v>584</v>
      </c>
      <c r="H26" s="75"/>
    </row>
    <row r="27" spans="1:8" hidden="1" x14ac:dyDescent="0.2">
      <c r="A27" s="65"/>
      <c r="B27" s="72" t="s">
        <v>595</v>
      </c>
      <c r="C27" s="66" t="s">
        <v>608</v>
      </c>
      <c r="D27" s="67"/>
      <c r="E27" s="67"/>
      <c r="F27" s="73"/>
      <c r="G27" s="74">
        <v>176</v>
      </c>
      <c r="H27" s="75">
        <f>G27</f>
        <v>176</v>
      </c>
    </row>
    <row r="28" spans="1:8" hidden="1" x14ac:dyDescent="0.2">
      <c r="A28" s="65"/>
      <c r="B28" s="65"/>
      <c r="C28" s="66"/>
      <c r="D28" s="67"/>
      <c r="E28" s="67"/>
      <c r="F28" s="73"/>
      <c r="G28" s="76"/>
      <c r="H28" s="77"/>
    </row>
    <row r="29" spans="1:8" ht="37.5" hidden="1" customHeight="1" x14ac:dyDescent="0.2">
      <c r="A29" s="80" t="s">
        <v>604</v>
      </c>
      <c r="B29" s="81"/>
      <c r="C29" s="82" t="str">
        <f>VLOOKUP(A29,'Orçamento Sintético'!A:J,4,0)</f>
        <v>EXECUÇÃO DE ESCRITÓRIO EM CANTEIRO DE OBRA EM CHAPA DE MADEIRA COMPENSADA, NÃO INCLUSO MOBILIÁRIO E EQUIPAMENTOS. AF_02/2016</v>
      </c>
      <c r="D29" s="81"/>
      <c r="E29" s="81"/>
      <c r="F29" s="338" t="s">
        <v>596</v>
      </c>
      <c r="G29" s="338"/>
      <c r="H29" s="85">
        <f>H35</f>
        <v>20</v>
      </c>
    </row>
    <row r="30" spans="1:8" hidden="1" x14ac:dyDescent="0.2">
      <c r="A30" s="65"/>
      <c r="B30" s="65"/>
      <c r="C30" s="66"/>
      <c r="D30" s="67"/>
      <c r="E30" s="67"/>
      <c r="F30" s="339" t="s">
        <v>578</v>
      </c>
      <c r="G30" s="340"/>
      <c r="H30" s="68"/>
    </row>
    <row r="31" spans="1:8" hidden="1" x14ac:dyDescent="0.2">
      <c r="A31" s="65"/>
      <c r="B31" s="65"/>
      <c r="C31" s="66"/>
      <c r="D31" s="67"/>
      <c r="E31" s="67"/>
      <c r="F31" s="341" t="s">
        <v>579</v>
      </c>
      <c r="G31" s="341"/>
      <c r="H31" s="68">
        <v>20</v>
      </c>
    </row>
    <row r="32" spans="1:8" hidden="1" x14ac:dyDescent="0.2">
      <c r="A32" s="65"/>
      <c r="B32" s="65"/>
      <c r="C32" s="66"/>
      <c r="D32" s="67"/>
      <c r="E32" s="67"/>
      <c r="F32" s="341" t="s">
        <v>597</v>
      </c>
      <c r="G32" s="341"/>
      <c r="H32" s="69">
        <f>H35</f>
        <v>20</v>
      </c>
    </row>
    <row r="33" spans="1:8" hidden="1" x14ac:dyDescent="0.2">
      <c r="A33" s="65"/>
      <c r="B33" s="65"/>
      <c r="C33" s="66"/>
      <c r="D33" s="67"/>
      <c r="E33" s="67"/>
      <c r="F33" s="337" t="s">
        <v>580</v>
      </c>
      <c r="G33" s="337"/>
      <c r="H33" s="69">
        <f>H31-H32</f>
        <v>0</v>
      </c>
    </row>
    <row r="34" spans="1:8" hidden="1" x14ac:dyDescent="0.2">
      <c r="A34" s="65"/>
      <c r="B34" s="65"/>
      <c r="C34" s="66"/>
      <c r="D34" s="70" t="s">
        <v>581</v>
      </c>
      <c r="E34" s="70" t="s">
        <v>582</v>
      </c>
      <c r="F34" s="70" t="s">
        <v>583</v>
      </c>
      <c r="G34" s="71" t="s">
        <v>584</v>
      </c>
      <c r="H34" s="75"/>
    </row>
    <row r="35" spans="1:8" hidden="1" x14ac:dyDescent="0.2">
      <c r="A35" s="65"/>
      <c r="B35" s="72" t="s">
        <v>595</v>
      </c>
      <c r="C35" s="66" t="s">
        <v>609</v>
      </c>
      <c r="D35" s="67"/>
      <c r="E35" s="67"/>
      <c r="F35" s="73"/>
      <c r="G35" s="74">
        <v>20</v>
      </c>
      <c r="H35" s="75">
        <f>G35</f>
        <v>20</v>
      </c>
    </row>
    <row r="36" spans="1:8" hidden="1" x14ac:dyDescent="0.2"/>
    <row r="37" spans="1:8" ht="37.5" hidden="1" customHeight="1" x14ac:dyDescent="0.2">
      <c r="A37" s="80" t="s">
        <v>605</v>
      </c>
      <c r="B37" s="81"/>
      <c r="C37" s="82" t="str">
        <f>VLOOKUP(A37,'Orçamento Sintético'!A:J,4,0)</f>
        <v>EXECUÇÃO DE DEPÓSITO EM CANTEIRO DE OBRA EM CHAPA DE MADEIRA COMPENSADA, NÃO INCLUSO MOBILIÁRIO. AF_04/2016</v>
      </c>
      <c r="D37" s="81"/>
      <c r="E37" s="81"/>
      <c r="F37" s="338" t="s">
        <v>596</v>
      </c>
      <c r="G37" s="338"/>
      <c r="H37" s="85">
        <f>H43</f>
        <v>20</v>
      </c>
    </row>
    <row r="38" spans="1:8" hidden="1" x14ac:dyDescent="0.2">
      <c r="A38" s="65"/>
      <c r="B38" s="65"/>
      <c r="C38" s="66"/>
      <c r="D38" s="67"/>
      <c r="E38" s="67"/>
      <c r="F38" s="339" t="s">
        <v>578</v>
      </c>
      <c r="G38" s="340"/>
      <c r="H38" s="68"/>
    </row>
    <row r="39" spans="1:8" hidden="1" x14ac:dyDescent="0.2">
      <c r="A39" s="65"/>
      <c r="B39" s="65"/>
      <c r="C39" s="66"/>
      <c r="D39" s="67"/>
      <c r="E39" s="67"/>
      <c r="F39" s="341" t="s">
        <v>579</v>
      </c>
      <c r="G39" s="341"/>
      <c r="H39" s="68">
        <v>20</v>
      </c>
    </row>
    <row r="40" spans="1:8" hidden="1" x14ac:dyDescent="0.2">
      <c r="A40" s="65"/>
      <c r="B40" s="65"/>
      <c r="C40" s="66"/>
      <c r="D40" s="67"/>
      <c r="E40" s="67"/>
      <c r="F40" s="341" t="s">
        <v>597</v>
      </c>
      <c r="G40" s="341"/>
      <c r="H40" s="69">
        <f>H43</f>
        <v>20</v>
      </c>
    </row>
    <row r="41" spans="1:8" hidden="1" x14ac:dyDescent="0.2">
      <c r="A41" s="65"/>
      <c r="B41" s="65"/>
      <c r="C41" s="66"/>
      <c r="D41" s="67"/>
      <c r="E41" s="67"/>
      <c r="F41" s="337" t="s">
        <v>580</v>
      </c>
      <c r="G41" s="337"/>
      <c r="H41" s="69">
        <f>H39-H40</f>
        <v>0</v>
      </c>
    </row>
    <row r="42" spans="1:8" hidden="1" x14ac:dyDescent="0.2">
      <c r="A42" s="65"/>
      <c r="B42" s="65"/>
      <c r="C42" s="66"/>
      <c r="D42" s="70" t="s">
        <v>581</v>
      </c>
      <c r="E42" s="70" t="s">
        <v>582</v>
      </c>
      <c r="F42" s="70" t="s">
        <v>583</v>
      </c>
      <c r="G42" s="71" t="s">
        <v>584</v>
      </c>
      <c r="H42" s="75"/>
    </row>
    <row r="43" spans="1:8" hidden="1" x14ac:dyDescent="0.2">
      <c r="A43" s="65"/>
      <c r="B43" s="72" t="s">
        <v>595</v>
      </c>
      <c r="C43" s="66" t="s">
        <v>610</v>
      </c>
      <c r="D43" s="67"/>
      <c r="E43" s="67"/>
      <c r="F43" s="73"/>
      <c r="G43" s="74">
        <v>20</v>
      </c>
      <c r="H43" s="75">
        <f>G43</f>
        <v>20</v>
      </c>
    </row>
    <row r="44" spans="1:8" hidden="1" x14ac:dyDescent="0.2"/>
    <row r="45" spans="1:8" ht="37.5" hidden="1" customHeight="1" x14ac:dyDescent="0.2">
      <c r="A45" s="80" t="s">
        <v>607</v>
      </c>
      <c r="B45" s="81"/>
      <c r="C45" s="82" t="str">
        <f>VLOOKUP(A45,'Orçamento Sintético'!A:J,4,0)</f>
        <v>LIMPEZA MECANIZADA DE CAMADA VEGETAL, VEGETAÇÃO E PEQUENAS ÁRVORES (DIÂMETRO DE TRONCO MENOR QUE 0,20 M), COM TRATOR DE ESTEIRAS.AF_05/2018</v>
      </c>
      <c r="D45" s="81"/>
      <c r="E45" s="81"/>
      <c r="F45" s="338" t="s">
        <v>596</v>
      </c>
      <c r="G45" s="338"/>
      <c r="H45" s="85">
        <f>H51</f>
        <v>4000</v>
      </c>
    </row>
    <row r="46" spans="1:8" hidden="1" x14ac:dyDescent="0.2">
      <c r="A46" s="65"/>
      <c r="B46" s="65"/>
      <c r="C46" s="66"/>
      <c r="D46" s="67"/>
      <c r="E46" s="67"/>
      <c r="F46" s="339" t="s">
        <v>578</v>
      </c>
      <c r="G46" s="340"/>
      <c r="H46" s="68"/>
    </row>
    <row r="47" spans="1:8" hidden="1" x14ac:dyDescent="0.2">
      <c r="A47" s="65"/>
      <c r="B47" s="65"/>
      <c r="C47" s="66"/>
      <c r="D47" s="67"/>
      <c r="E47" s="67"/>
      <c r="F47" s="341" t="s">
        <v>579</v>
      </c>
      <c r="G47" s="341"/>
      <c r="H47" s="68">
        <v>4000</v>
      </c>
    </row>
    <row r="48" spans="1:8" hidden="1" x14ac:dyDescent="0.2">
      <c r="A48" s="65"/>
      <c r="B48" s="65"/>
      <c r="C48" s="66"/>
      <c r="D48" s="67"/>
      <c r="E48" s="67"/>
      <c r="F48" s="341" t="s">
        <v>597</v>
      </c>
      <c r="G48" s="341"/>
      <c r="H48" s="69">
        <f>H51</f>
        <v>4000</v>
      </c>
    </row>
    <row r="49" spans="1:8" hidden="1" x14ac:dyDescent="0.2">
      <c r="A49" s="65"/>
      <c r="B49" s="65"/>
      <c r="C49" s="66"/>
      <c r="D49" s="67"/>
      <c r="E49" s="67"/>
      <c r="F49" s="337" t="s">
        <v>580</v>
      </c>
      <c r="G49" s="337"/>
      <c r="H49" s="69">
        <f>H47-H48</f>
        <v>0</v>
      </c>
    </row>
    <row r="50" spans="1:8" hidden="1" x14ac:dyDescent="0.2">
      <c r="A50" s="65"/>
      <c r="B50" s="65"/>
      <c r="C50" s="66"/>
      <c r="D50" s="70" t="s">
        <v>581</v>
      </c>
      <c r="E50" s="70" t="s">
        <v>582</v>
      </c>
      <c r="F50" s="70" t="s">
        <v>583</v>
      </c>
      <c r="G50" s="71" t="s">
        <v>584</v>
      </c>
      <c r="H50" s="75"/>
    </row>
    <row r="51" spans="1:8" hidden="1" x14ac:dyDescent="0.2">
      <c r="A51" s="65"/>
      <c r="B51" s="72" t="s">
        <v>595</v>
      </c>
      <c r="C51" s="66" t="s">
        <v>611</v>
      </c>
      <c r="D51" s="67"/>
      <c r="E51" s="67"/>
      <c r="F51" s="73"/>
      <c r="G51" s="74">
        <v>4000</v>
      </c>
      <c r="H51" s="75">
        <f>G51</f>
        <v>4000</v>
      </c>
    </row>
    <row r="53" spans="1:8" ht="37.5" customHeight="1" x14ac:dyDescent="0.2">
      <c r="A53" s="80" t="s">
        <v>599</v>
      </c>
      <c r="B53" s="81"/>
      <c r="C53" s="82" t="str">
        <f>VLOOKUP(A53,'Orçamento Sintético'!A:J,4,0)</f>
        <v>INSTALAÇÕES PROVISÓRIAS DE LUZ , FORÇA,TELEFONE E LÓGICA</v>
      </c>
      <c r="D53" s="81"/>
      <c r="E53" s="81"/>
      <c r="F53" s="338" t="s">
        <v>612</v>
      </c>
      <c r="G53" s="338"/>
      <c r="H53" s="85">
        <f>H55</f>
        <v>1</v>
      </c>
    </row>
    <row r="54" spans="1:8" x14ac:dyDescent="0.2">
      <c r="A54" s="65"/>
      <c r="B54" s="65"/>
      <c r="C54" s="66"/>
      <c r="D54" s="67"/>
      <c r="E54" s="67"/>
      <c r="F54" s="339" t="s">
        <v>578</v>
      </c>
      <c r="G54" s="340"/>
      <c r="H54" s="68"/>
    </row>
    <row r="55" spans="1:8" x14ac:dyDescent="0.2">
      <c r="A55" s="65"/>
      <c r="B55" s="65"/>
      <c r="C55" s="66"/>
      <c r="D55" s="67"/>
      <c r="E55" s="67"/>
      <c r="F55" s="341" t="s">
        <v>579</v>
      </c>
      <c r="G55" s="341"/>
      <c r="H55" s="68">
        <f>'Orçamento Sintético'!F9</f>
        <v>1</v>
      </c>
    </row>
    <row r="56" spans="1:8" x14ac:dyDescent="0.2">
      <c r="A56" s="65"/>
      <c r="B56" s="65"/>
      <c r="C56" s="66"/>
      <c r="D56" s="67"/>
      <c r="E56" s="67"/>
      <c r="F56" s="341" t="s">
        <v>597</v>
      </c>
      <c r="G56" s="341"/>
      <c r="H56" s="69">
        <f>H59</f>
        <v>1</v>
      </c>
    </row>
    <row r="57" spans="1:8" x14ac:dyDescent="0.2">
      <c r="A57" s="65"/>
      <c r="B57" s="65"/>
      <c r="C57" s="66"/>
      <c r="D57" s="67"/>
      <c r="E57" s="67"/>
      <c r="F57" s="337" t="s">
        <v>580</v>
      </c>
      <c r="G57" s="337"/>
      <c r="H57" s="69">
        <f>H55-H56</f>
        <v>0</v>
      </c>
    </row>
    <row r="58" spans="1:8" x14ac:dyDescent="0.2">
      <c r="A58" s="65"/>
      <c r="B58" s="65"/>
      <c r="C58" s="66"/>
      <c r="D58" s="70" t="s">
        <v>581</v>
      </c>
      <c r="E58" s="70" t="s">
        <v>582</v>
      </c>
      <c r="F58" s="70" t="s">
        <v>583</v>
      </c>
      <c r="G58" s="71" t="s">
        <v>584</v>
      </c>
      <c r="H58" s="75"/>
    </row>
    <row r="59" spans="1:8" x14ac:dyDescent="0.2">
      <c r="A59" s="65"/>
      <c r="B59" s="72" t="s">
        <v>613</v>
      </c>
      <c r="C59" s="66" t="s">
        <v>614</v>
      </c>
      <c r="D59" s="67"/>
      <c r="E59" s="67"/>
      <c r="F59" s="73"/>
      <c r="G59" s="74">
        <v>1</v>
      </c>
      <c r="H59" s="75">
        <f>G59</f>
        <v>1</v>
      </c>
    </row>
    <row r="61" spans="1:8" ht="37.5" customHeight="1" x14ac:dyDescent="0.2">
      <c r="A61" s="80" t="s">
        <v>602</v>
      </c>
      <c r="B61" s="81"/>
      <c r="C61" s="82" t="str">
        <f>VLOOKUP(A61,'Orçamento Sintético'!A:J,4,0)</f>
        <v>EXECUÇÃO DE RESERVATÓRIO ELEVADO DE ÁGUA (1000 LITROS) EM CANTEIRO DE OBRA, APOIADO EM ESTRUTURA DE MADEIRA. AF_02/2016_PA</v>
      </c>
      <c r="D61" s="81"/>
      <c r="E61" s="81"/>
      <c r="F61" s="338" t="s">
        <v>612</v>
      </c>
      <c r="G61" s="338"/>
      <c r="H61" s="85">
        <f>H67</f>
        <v>1</v>
      </c>
    </row>
    <row r="62" spans="1:8" x14ac:dyDescent="0.2">
      <c r="A62" s="65"/>
      <c r="B62" s="65"/>
      <c r="C62" s="66"/>
      <c r="D62" s="67"/>
      <c r="E62" s="67"/>
      <c r="F62" s="339" t="s">
        <v>578</v>
      </c>
      <c r="G62" s="340"/>
      <c r="H62" s="68"/>
    </row>
    <row r="63" spans="1:8" x14ac:dyDescent="0.2">
      <c r="A63" s="65"/>
      <c r="B63" s="65"/>
      <c r="C63" s="66"/>
      <c r="D63" s="67"/>
      <c r="E63" s="67"/>
      <c r="F63" s="341" t="s">
        <v>579</v>
      </c>
      <c r="G63" s="341"/>
      <c r="H63" s="68">
        <f>'Orçamento Sintético'!F10</f>
        <v>1</v>
      </c>
    </row>
    <row r="64" spans="1:8" x14ac:dyDescent="0.2">
      <c r="A64" s="65"/>
      <c r="B64" s="65"/>
      <c r="C64" s="66"/>
      <c r="D64" s="67"/>
      <c r="E64" s="67"/>
      <c r="F64" s="341" t="s">
        <v>597</v>
      </c>
      <c r="G64" s="341"/>
      <c r="H64" s="69">
        <f>H67</f>
        <v>1</v>
      </c>
    </row>
    <row r="65" spans="1:8" x14ac:dyDescent="0.2">
      <c r="A65" s="65"/>
      <c r="B65" s="65"/>
      <c r="C65" s="66"/>
      <c r="D65" s="67"/>
      <c r="E65" s="67"/>
      <c r="F65" s="337" t="s">
        <v>580</v>
      </c>
      <c r="G65" s="337"/>
      <c r="H65" s="69">
        <f>H63-H64</f>
        <v>0</v>
      </c>
    </row>
    <row r="66" spans="1:8" x14ac:dyDescent="0.2">
      <c r="A66" s="65"/>
      <c r="B66" s="65"/>
      <c r="C66" s="66"/>
      <c r="D66" s="70" t="s">
        <v>581</v>
      </c>
      <c r="E66" s="70" t="s">
        <v>582</v>
      </c>
      <c r="F66" s="70" t="s">
        <v>583</v>
      </c>
      <c r="G66" s="71" t="s">
        <v>584</v>
      </c>
      <c r="H66" s="75"/>
    </row>
    <row r="67" spans="1:8" x14ac:dyDescent="0.2">
      <c r="A67" s="65"/>
      <c r="B67" s="72" t="s">
        <v>613</v>
      </c>
      <c r="C67" s="66" t="s">
        <v>615</v>
      </c>
      <c r="D67" s="67"/>
      <c r="E67" s="67"/>
      <c r="F67" s="73"/>
      <c r="G67" s="74">
        <v>1</v>
      </c>
      <c r="H67" s="75">
        <f>G67</f>
        <v>1</v>
      </c>
    </row>
    <row r="69" spans="1:8" ht="37.5" customHeight="1" x14ac:dyDescent="0.2">
      <c r="A69" s="80" t="s">
        <v>600</v>
      </c>
      <c r="B69" s="81"/>
      <c r="C69" s="82" t="str">
        <f>VLOOKUP(A69,'Orçamento Sintético'!A:J,4,0)</f>
        <v>FOSSA SÉPTICA E SUMIDOURO  EM ALVENARIA</v>
      </c>
      <c r="D69" s="81"/>
      <c r="E69" s="81"/>
      <c r="F69" s="338" t="s">
        <v>612</v>
      </c>
      <c r="G69" s="338"/>
      <c r="H69" s="85">
        <f>H75</f>
        <v>1</v>
      </c>
    </row>
    <row r="70" spans="1:8" x14ac:dyDescent="0.2">
      <c r="A70" s="65"/>
      <c r="B70" s="65"/>
      <c r="C70" s="66"/>
      <c r="D70" s="67"/>
      <c r="E70" s="67"/>
      <c r="F70" s="339" t="s">
        <v>578</v>
      </c>
      <c r="G70" s="340"/>
      <c r="H70" s="68"/>
    </row>
    <row r="71" spans="1:8" x14ac:dyDescent="0.2">
      <c r="A71" s="65"/>
      <c r="B71" s="65"/>
      <c r="C71" s="66"/>
      <c r="D71" s="67"/>
      <c r="E71" s="67"/>
      <c r="F71" s="341" t="s">
        <v>579</v>
      </c>
      <c r="G71" s="341"/>
      <c r="H71" s="68">
        <f>'Orçamento Sintético'!F11</f>
        <v>1</v>
      </c>
    </row>
    <row r="72" spans="1:8" x14ac:dyDescent="0.2">
      <c r="A72" s="65"/>
      <c r="B72" s="65"/>
      <c r="C72" s="66"/>
      <c r="D72" s="67"/>
      <c r="E72" s="67"/>
      <c r="F72" s="341" t="s">
        <v>597</v>
      </c>
      <c r="G72" s="341"/>
      <c r="H72" s="69">
        <f>H75</f>
        <v>1</v>
      </c>
    </row>
    <row r="73" spans="1:8" x14ac:dyDescent="0.2">
      <c r="A73" s="65"/>
      <c r="B73" s="65"/>
      <c r="C73" s="66"/>
      <c r="D73" s="67"/>
      <c r="E73" s="67"/>
      <c r="F73" s="337" t="s">
        <v>580</v>
      </c>
      <c r="G73" s="337"/>
      <c r="H73" s="69">
        <f>H71-H72</f>
        <v>0</v>
      </c>
    </row>
    <row r="74" spans="1:8" x14ac:dyDescent="0.2">
      <c r="A74" s="65"/>
      <c r="B74" s="65"/>
      <c r="C74" s="66"/>
      <c r="D74" s="70" t="s">
        <v>581</v>
      </c>
      <c r="E74" s="70" t="s">
        <v>582</v>
      </c>
      <c r="F74" s="70" t="s">
        <v>583</v>
      </c>
      <c r="G74" s="71" t="s">
        <v>584</v>
      </c>
      <c r="H74" s="75"/>
    </row>
    <row r="75" spans="1:8" x14ac:dyDescent="0.2">
      <c r="A75" s="65"/>
      <c r="B75" s="72" t="s">
        <v>613</v>
      </c>
      <c r="C75" s="66" t="s">
        <v>616</v>
      </c>
      <c r="D75" s="67"/>
      <c r="E75" s="67"/>
      <c r="F75" s="73"/>
      <c r="G75" s="74">
        <v>1</v>
      </c>
      <c r="H75" s="75">
        <f>G75</f>
        <v>1</v>
      </c>
    </row>
    <row r="77" spans="1:8" ht="37.5" customHeight="1" x14ac:dyDescent="0.2">
      <c r="A77" s="80" t="s">
        <v>603</v>
      </c>
      <c r="B77" s="81"/>
      <c r="C77" s="82" t="str">
        <f>VLOOKUP(A77,'Orçamento Sintético'!A:J,4,0)</f>
        <v>EXECUÇÃO DE SANITÁRIO E VESTIÁRIO EM CANTEIRO DE OBRA EM CHAPA DE MADEIRA COMPENSADA, NÃO INCLUSO MOBILIÁRIO. AF_02/2016</v>
      </c>
      <c r="D77" s="81"/>
      <c r="E77" s="81"/>
      <c r="F77" s="338" t="s">
        <v>612</v>
      </c>
      <c r="G77" s="338"/>
      <c r="H77" s="85">
        <f>H83</f>
        <v>2.52</v>
      </c>
    </row>
    <row r="78" spans="1:8" x14ac:dyDescent="0.2">
      <c r="A78" s="65"/>
      <c r="B78" s="65"/>
      <c r="C78" s="66"/>
      <c r="D78" s="67"/>
      <c r="E78" s="67"/>
      <c r="F78" s="339" t="s">
        <v>578</v>
      </c>
      <c r="G78" s="340"/>
      <c r="H78" s="68"/>
    </row>
    <row r="79" spans="1:8" x14ac:dyDescent="0.2">
      <c r="A79" s="65"/>
      <c r="B79" s="65"/>
      <c r="C79" s="66"/>
      <c r="D79" s="67"/>
      <c r="E79" s="67"/>
      <c r="F79" s="341" t="s">
        <v>579</v>
      </c>
      <c r="G79" s="341"/>
      <c r="H79" s="68">
        <f>VLOOKUP(A77,'Orçamento Sintético'!A:J,6,0)</f>
        <v>2.52</v>
      </c>
    </row>
    <row r="80" spans="1:8" x14ac:dyDescent="0.2">
      <c r="A80" s="65"/>
      <c r="B80" s="65"/>
      <c r="C80" s="66"/>
      <c r="D80" s="67"/>
      <c r="E80" s="67"/>
      <c r="F80" s="341" t="s">
        <v>597</v>
      </c>
      <c r="G80" s="341"/>
      <c r="H80" s="69">
        <f>H83</f>
        <v>2.52</v>
      </c>
    </row>
    <row r="81" spans="1:8" x14ac:dyDescent="0.2">
      <c r="A81" s="65"/>
      <c r="B81" s="65"/>
      <c r="C81" s="66"/>
      <c r="D81" s="67"/>
      <c r="E81" s="67"/>
      <c r="F81" s="337" t="s">
        <v>580</v>
      </c>
      <c r="G81" s="337"/>
      <c r="H81" s="69">
        <f>H79-H80</f>
        <v>0</v>
      </c>
    </row>
    <row r="82" spans="1:8" x14ac:dyDescent="0.2">
      <c r="A82" s="65"/>
      <c r="B82" s="65"/>
      <c r="C82" s="66"/>
      <c r="D82" s="70" t="s">
        <v>581</v>
      </c>
      <c r="E82" s="70" t="s">
        <v>582</v>
      </c>
      <c r="F82" s="70" t="s">
        <v>583</v>
      </c>
      <c r="G82" s="71" t="s">
        <v>584</v>
      </c>
      <c r="H82" s="75"/>
    </row>
    <row r="83" spans="1:8" x14ac:dyDescent="0.2">
      <c r="A83" s="65"/>
      <c r="B83" s="72" t="s">
        <v>613</v>
      </c>
      <c r="C83" s="66" t="s">
        <v>617</v>
      </c>
      <c r="D83" s="67"/>
      <c r="E83" s="67"/>
      <c r="F83" s="73"/>
      <c r="G83" s="74">
        <v>2.52</v>
      </c>
      <c r="H83" s="75">
        <f>G83</f>
        <v>2.52</v>
      </c>
    </row>
    <row r="85" spans="1:8" ht="37.5" customHeight="1" x14ac:dyDescent="0.2">
      <c r="A85" s="80" t="s">
        <v>606</v>
      </c>
      <c r="B85" s="81"/>
      <c r="C85" s="82" t="str">
        <f>VLOOKUP(A85,'Orçamento Sintético'!A:J,4,0)</f>
        <v>LOCAÇÃO DA OBRA - EXECUÇÃO DE GABARITO</v>
      </c>
      <c r="D85" s="81"/>
      <c r="E85" s="81"/>
      <c r="F85" s="338" t="s">
        <v>612</v>
      </c>
      <c r="G85" s="338"/>
      <c r="H85" s="85">
        <f>SUM(H91:H92)</f>
        <v>742.79119999999989</v>
      </c>
    </row>
    <row r="86" spans="1:8" x14ac:dyDescent="0.2">
      <c r="A86" s="65"/>
      <c r="B86" s="65"/>
      <c r="C86" s="66"/>
      <c r="D86" s="67"/>
      <c r="E86" s="67"/>
      <c r="F86" s="339" t="s">
        <v>578</v>
      </c>
      <c r="G86" s="340"/>
      <c r="H86" s="68"/>
    </row>
    <row r="87" spans="1:8" x14ac:dyDescent="0.2">
      <c r="A87" s="65"/>
      <c r="B87" s="65"/>
      <c r="C87" s="66"/>
      <c r="D87" s="67"/>
      <c r="E87" s="67"/>
      <c r="F87" s="341" t="s">
        <v>579</v>
      </c>
      <c r="G87" s="341"/>
      <c r="H87" s="68">
        <f>VLOOKUP(A85,'Orçamento Sintético'!A:J,6,0)</f>
        <v>1129.6400000000001</v>
      </c>
    </row>
    <row r="88" spans="1:8" x14ac:dyDescent="0.2">
      <c r="A88" s="65"/>
      <c r="B88" s="65"/>
      <c r="C88" s="66"/>
      <c r="D88" s="67"/>
      <c r="E88" s="67"/>
      <c r="F88" s="341" t="s">
        <v>597</v>
      </c>
      <c r="G88" s="341"/>
      <c r="H88" s="69">
        <f>H91+H92</f>
        <v>742.79119999999989</v>
      </c>
    </row>
    <row r="89" spans="1:8" x14ac:dyDescent="0.2">
      <c r="A89" s="65"/>
      <c r="B89" s="65"/>
      <c r="C89" s="66"/>
      <c r="D89" s="67"/>
      <c r="E89" s="67"/>
      <c r="F89" s="337" t="s">
        <v>580</v>
      </c>
      <c r="G89" s="337"/>
      <c r="H89" s="69">
        <f>H87-H88</f>
        <v>386.84880000000021</v>
      </c>
    </row>
    <row r="90" spans="1:8" x14ac:dyDescent="0.2">
      <c r="A90" s="65"/>
      <c r="B90" s="65"/>
      <c r="C90" s="66"/>
      <c r="D90" s="70" t="s">
        <v>581</v>
      </c>
      <c r="E90" s="70" t="s">
        <v>582</v>
      </c>
      <c r="F90" s="70" t="s">
        <v>583</v>
      </c>
      <c r="G90" s="71" t="s">
        <v>584</v>
      </c>
      <c r="H90" s="75"/>
    </row>
    <row r="91" spans="1:8" x14ac:dyDescent="0.2">
      <c r="A91" s="65"/>
      <c r="B91" s="72" t="s">
        <v>613</v>
      </c>
      <c r="C91" s="66" t="s">
        <v>618</v>
      </c>
      <c r="D91" s="67">
        <v>57.16</v>
      </c>
      <c r="E91" s="67"/>
      <c r="F91" s="73">
        <v>7.82</v>
      </c>
      <c r="G91" s="74"/>
      <c r="H91" s="96">
        <f>D91*F91</f>
        <v>446.99119999999999</v>
      </c>
    </row>
    <row r="92" spans="1:8" x14ac:dyDescent="0.2">
      <c r="C92" t="s">
        <v>619</v>
      </c>
      <c r="D92">
        <v>17.399999999999999</v>
      </c>
      <c r="F92">
        <v>17</v>
      </c>
      <c r="H92">
        <f>F92*D92</f>
        <v>295.79999999999995</v>
      </c>
    </row>
    <row r="94" spans="1:8" ht="37.5" customHeight="1" x14ac:dyDescent="0.2">
      <c r="A94" s="80" t="s">
        <v>620</v>
      </c>
      <c r="B94" s="81"/>
      <c r="C94" s="82" t="str">
        <f>VLOOKUP(A94,'Orçamento Sintético'!A:J,4,0)</f>
        <v>ATERRO MANUAL DE VALAS COM SOLO ARGILO-ARENOSO E COMPACTAÇÃO MECANIZADA. AF_05/2016</v>
      </c>
      <c r="D94" s="81"/>
      <c r="E94" s="81"/>
      <c r="F94" s="338" t="s">
        <v>612</v>
      </c>
      <c r="G94" s="338"/>
      <c r="H94" s="85">
        <f>SUM(H100:H101)</f>
        <v>54.38280000000001</v>
      </c>
    </row>
    <row r="95" spans="1:8" x14ac:dyDescent="0.2">
      <c r="A95" s="65"/>
      <c r="B95" s="65"/>
      <c r="C95" s="66"/>
      <c r="D95" s="67"/>
      <c r="E95" s="67"/>
      <c r="F95" s="339" t="s">
        <v>578</v>
      </c>
      <c r="G95" s="340"/>
      <c r="H95" s="68"/>
    </row>
    <row r="96" spans="1:8" x14ac:dyDescent="0.2">
      <c r="A96" s="65"/>
      <c r="B96" s="65"/>
      <c r="C96" s="66"/>
      <c r="D96" s="67"/>
      <c r="E96" s="67"/>
      <c r="F96" s="341" t="s">
        <v>579</v>
      </c>
      <c r="G96" s="341"/>
      <c r="H96" s="68">
        <f>VLOOKUP(A94,'Orçamento Sintético'!A:J,6,0)</f>
        <v>168.5</v>
      </c>
    </row>
    <row r="97" spans="1:8" x14ac:dyDescent="0.2">
      <c r="A97" s="65"/>
      <c r="B97" s="65"/>
      <c r="C97" s="66"/>
      <c r="D97" s="67"/>
      <c r="E97" s="67"/>
      <c r="F97" s="341" t="s">
        <v>597</v>
      </c>
      <c r="G97" s="341"/>
      <c r="H97" s="69">
        <f>H100+H101</f>
        <v>54.38280000000001</v>
      </c>
    </row>
    <row r="98" spans="1:8" x14ac:dyDescent="0.2">
      <c r="A98" s="65"/>
      <c r="B98" s="65"/>
      <c r="C98" s="66"/>
      <c r="D98" s="67"/>
      <c r="E98" s="67"/>
      <c r="F98" s="337" t="s">
        <v>580</v>
      </c>
      <c r="G98" s="337"/>
      <c r="H98" s="69">
        <f>H96-H97</f>
        <v>114.1172</v>
      </c>
    </row>
    <row r="99" spans="1:8" x14ac:dyDescent="0.2">
      <c r="A99" s="65"/>
      <c r="B99" s="65"/>
      <c r="C99" s="66"/>
      <c r="D99" s="70" t="s">
        <v>581</v>
      </c>
      <c r="E99" s="70" t="s">
        <v>582</v>
      </c>
      <c r="F99" s="70" t="s">
        <v>583</v>
      </c>
      <c r="G99" s="71" t="s">
        <v>584</v>
      </c>
      <c r="H99" s="75"/>
    </row>
    <row r="100" spans="1:8" x14ac:dyDescent="0.2">
      <c r="A100" s="65"/>
      <c r="B100" s="72" t="s">
        <v>613</v>
      </c>
      <c r="C100" s="66" t="s">
        <v>622</v>
      </c>
      <c r="D100" s="67">
        <v>1.1000000000000001</v>
      </c>
      <c r="E100" s="67">
        <v>1.1000000000000001</v>
      </c>
      <c r="F100" s="73">
        <v>0.66</v>
      </c>
      <c r="G100" s="261">
        <v>58</v>
      </c>
      <c r="H100" s="96">
        <f>G100*F100*E100*D100</f>
        <v>46.31880000000001</v>
      </c>
    </row>
    <row r="101" spans="1:8" x14ac:dyDescent="0.2">
      <c r="D101" s="108">
        <v>0.8</v>
      </c>
      <c r="E101" s="108">
        <v>0.7</v>
      </c>
      <c r="F101" s="108">
        <v>0.8</v>
      </c>
      <c r="G101" s="108">
        <v>18</v>
      </c>
      <c r="H101" s="96">
        <f>G101*F101*E101*D101</f>
        <v>8.0640000000000001</v>
      </c>
    </row>
    <row r="103" spans="1:8" ht="37.5" customHeight="1" x14ac:dyDescent="0.2">
      <c r="A103" s="80" t="s">
        <v>621</v>
      </c>
      <c r="B103" s="81"/>
      <c r="C103" s="82" t="str">
        <f>VLOOKUP(A103,'Orçamento Sintético'!A:J,4,0)</f>
        <v>ESCAVAÇÃO MANUAL DE VALA COM PROFUNDIDADE MENOR OU IGUAL A 1,30 M. AF_02/2021</v>
      </c>
      <c r="D103" s="81"/>
      <c r="E103" s="81"/>
      <c r="F103" s="338" t="s">
        <v>612</v>
      </c>
      <c r="G103" s="338"/>
      <c r="H103" s="85">
        <f>SUM(H109:H112)</f>
        <v>79.494399999999999</v>
      </c>
    </row>
    <row r="104" spans="1:8" x14ac:dyDescent="0.2">
      <c r="A104" s="65"/>
      <c r="B104" s="65"/>
      <c r="C104" s="66"/>
      <c r="D104" s="67"/>
      <c r="E104" s="67"/>
      <c r="F104" s="339" t="s">
        <v>578</v>
      </c>
      <c r="G104" s="340"/>
      <c r="H104" s="68"/>
    </row>
    <row r="105" spans="1:8" x14ac:dyDescent="0.2">
      <c r="A105" s="65"/>
      <c r="B105" s="65"/>
      <c r="C105" s="66"/>
      <c r="D105" s="67"/>
      <c r="E105" s="67"/>
      <c r="F105" s="341" t="s">
        <v>579</v>
      </c>
      <c r="G105" s="341"/>
      <c r="H105" s="68">
        <f>VLOOKUP(A103,'Orçamento Sintético'!A:J,6,0)</f>
        <v>94.33</v>
      </c>
    </row>
    <row r="106" spans="1:8" x14ac:dyDescent="0.2">
      <c r="A106" s="65"/>
      <c r="B106" s="65"/>
      <c r="C106" s="66"/>
      <c r="D106" s="67"/>
      <c r="E106" s="67"/>
      <c r="F106" s="341" t="s">
        <v>597</v>
      </c>
      <c r="G106" s="341"/>
      <c r="H106" s="69">
        <f>SUM(H109:H112)</f>
        <v>79.494399999999999</v>
      </c>
    </row>
    <row r="107" spans="1:8" x14ac:dyDescent="0.2">
      <c r="A107" s="65"/>
      <c r="B107" s="65"/>
      <c r="C107" s="66"/>
      <c r="D107" s="67"/>
      <c r="E107" s="67"/>
      <c r="F107" s="337" t="s">
        <v>580</v>
      </c>
      <c r="G107" s="337"/>
      <c r="H107" s="69">
        <f>H105-H106</f>
        <v>14.835599999999999</v>
      </c>
    </row>
    <row r="108" spans="1:8" x14ac:dyDescent="0.2">
      <c r="A108" s="65"/>
      <c r="B108" s="65"/>
      <c r="C108" s="66"/>
      <c r="D108" s="70" t="s">
        <v>581</v>
      </c>
      <c r="E108" s="70" t="s">
        <v>582</v>
      </c>
      <c r="F108" s="70" t="s">
        <v>583</v>
      </c>
      <c r="G108" s="71" t="s">
        <v>584</v>
      </c>
      <c r="H108" s="75"/>
    </row>
    <row r="109" spans="1:8" x14ac:dyDescent="0.2">
      <c r="A109" s="65"/>
      <c r="B109" s="72" t="s">
        <v>613</v>
      </c>
      <c r="C109" s="66" t="s">
        <v>624</v>
      </c>
      <c r="D109" s="67">
        <v>1</v>
      </c>
      <c r="E109" s="67">
        <v>0.7</v>
      </c>
      <c r="F109" s="73">
        <v>1</v>
      </c>
      <c r="G109" s="74">
        <v>58</v>
      </c>
      <c r="H109" s="96">
        <f>D109*E109*F109*G109</f>
        <v>40.599999999999994</v>
      </c>
    </row>
    <row r="110" spans="1:8" x14ac:dyDescent="0.2">
      <c r="C110" s="66" t="s">
        <v>623</v>
      </c>
      <c r="D110" s="67">
        <v>129.96</v>
      </c>
      <c r="E110" s="67">
        <v>0.4</v>
      </c>
      <c r="F110" s="73">
        <v>0.4</v>
      </c>
      <c r="G110" s="74"/>
      <c r="H110" s="96">
        <f>D110*E110*F110</f>
        <v>20.793600000000005</v>
      </c>
    </row>
    <row r="111" spans="1:8" x14ac:dyDescent="0.2">
      <c r="C111" s="66" t="s">
        <v>625</v>
      </c>
      <c r="D111" s="67">
        <v>0.8</v>
      </c>
      <c r="E111" s="67">
        <v>0.7</v>
      </c>
      <c r="F111" s="73">
        <v>0.8</v>
      </c>
      <c r="G111" s="74">
        <v>18</v>
      </c>
      <c r="H111" s="96">
        <f>D111*E111*F111*G111</f>
        <v>8.0640000000000001</v>
      </c>
    </row>
    <row r="112" spans="1:8" x14ac:dyDescent="0.2">
      <c r="C112" s="66" t="s">
        <v>626</v>
      </c>
      <c r="D112">
        <f>13.2+33.33+16.2</f>
        <v>62.730000000000004</v>
      </c>
      <c r="E112" s="67">
        <v>0.4</v>
      </c>
      <c r="F112" s="73">
        <v>0.4</v>
      </c>
      <c r="H112">
        <f>D112*E112*F112</f>
        <v>10.036800000000001</v>
      </c>
    </row>
    <row r="114" spans="1:12" ht="37.5" customHeight="1" x14ac:dyDescent="0.2">
      <c r="A114" s="80" t="s">
        <v>627</v>
      </c>
      <c r="B114" s="81"/>
      <c r="C114" s="82" t="str">
        <f>VLOOKUP(A114,'Orçamento Sintético'!A:J,4,0)</f>
        <v>LASTRO DE CONCRETO MAGRO, APLICADO EM BLOCOS DE COROAMENTO OU SAPATAS, ESPESSURA DE 5 CM. AF_08/2017</v>
      </c>
      <c r="D114" s="81"/>
      <c r="E114" s="81"/>
      <c r="F114" s="338" t="s">
        <v>612</v>
      </c>
      <c r="G114" s="338"/>
      <c r="H114" s="85">
        <f>SUM(H120:H121)</f>
        <v>26.434000000000005</v>
      </c>
    </row>
    <row r="115" spans="1:12" x14ac:dyDescent="0.2">
      <c r="A115" s="65"/>
      <c r="B115" s="65"/>
      <c r="C115" s="66"/>
      <c r="D115" s="67"/>
      <c r="E115" s="67"/>
      <c r="F115" s="339" t="s">
        <v>578</v>
      </c>
      <c r="G115" s="340"/>
      <c r="H115" s="68"/>
    </row>
    <row r="116" spans="1:12" x14ac:dyDescent="0.2">
      <c r="A116" s="65"/>
      <c r="B116" s="65"/>
      <c r="C116" s="66"/>
      <c r="D116" s="67"/>
      <c r="E116" s="67"/>
      <c r="F116" s="341" t="s">
        <v>579</v>
      </c>
      <c r="G116" s="341"/>
      <c r="H116" s="68">
        <f>VLOOKUP(A114,'Orçamento Sintético'!A:J,6,0)</f>
        <v>61.88</v>
      </c>
    </row>
    <row r="117" spans="1:12" x14ac:dyDescent="0.2">
      <c r="A117" s="65"/>
      <c r="B117" s="65"/>
      <c r="C117" s="66"/>
      <c r="D117" s="67"/>
      <c r="E117" s="67"/>
      <c r="F117" s="341" t="s">
        <v>597</v>
      </c>
      <c r="G117" s="341"/>
      <c r="H117" s="69">
        <f>SUM(H120:H121)</f>
        <v>26.434000000000005</v>
      </c>
    </row>
    <row r="118" spans="1:12" x14ac:dyDescent="0.2">
      <c r="A118" s="65"/>
      <c r="B118" s="65"/>
      <c r="C118" s="66"/>
      <c r="D118" s="67"/>
      <c r="E118" s="67"/>
      <c r="F118" s="337" t="s">
        <v>580</v>
      </c>
      <c r="G118" s="337"/>
      <c r="H118" s="69">
        <f>H116-H117</f>
        <v>35.445999999999998</v>
      </c>
    </row>
    <row r="119" spans="1:12" x14ac:dyDescent="0.2">
      <c r="A119" s="65"/>
      <c r="B119" s="65"/>
      <c r="C119" s="66"/>
      <c r="D119" s="70" t="s">
        <v>581</v>
      </c>
      <c r="E119" s="70" t="s">
        <v>582</v>
      </c>
      <c r="F119" s="70" t="s">
        <v>583</v>
      </c>
      <c r="G119" s="71" t="s">
        <v>584</v>
      </c>
      <c r="H119" s="75"/>
      <c r="L119">
        <f>15+4+10+9+9+2+2+2+2+3</f>
        <v>58</v>
      </c>
    </row>
    <row r="120" spans="1:12" x14ac:dyDescent="0.2">
      <c r="A120" s="65"/>
      <c r="B120" s="72" t="s">
        <v>613</v>
      </c>
      <c r="C120" s="66" t="s">
        <v>628</v>
      </c>
      <c r="D120" s="67"/>
      <c r="E120" s="67"/>
      <c r="F120" s="73"/>
      <c r="G120" s="74">
        <f>(15*0.6*0.6+4*0.6*0.75+10*0.6*0.85+9*0.6*0.65+9*0.6*0.9+2*0.65*0.9+2*0.7*0.8+2*0.6*0.7+2*0.6*0.65+3*0.85*0.6)</f>
        <v>26.110000000000003</v>
      </c>
      <c r="H120" s="96">
        <f>G120</f>
        <v>26.110000000000003</v>
      </c>
    </row>
    <row r="121" spans="1:12" x14ac:dyDescent="0.2">
      <c r="C121" s="66" t="s">
        <v>629</v>
      </c>
      <c r="D121" s="67">
        <f>0.6</f>
        <v>0.6</v>
      </c>
      <c r="E121" s="67">
        <v>0.05</v>
      </c>
      <c r="F121" s="73">
        <v>0.6</v>
      </c>
      <c r="G121" s="74">
        <v>18</v>
      </c>
      <c r="H121" s="96">
        <f>D121*E121*F121*G121</f>
        <v>0.32399999999999995</v>
      </c>
    </row>
    <row r="122" spans="1:12" x14ac:dyDescent="0.2">
      <c r="C122" s="66"/>
      <c r="D122" s="67"/>
      <c r="E122" s="67"/>
      <c r="F122" s="73"/>
      <c r="G122" s="74"/>
      <c r="H122" s="96"/>
    </row>
    <row r="123" spans="1:12" ht="37.5" customHeight="1" x14ac:dyDescent="0.2">
      <c r="A123" s="80" t="s">
        <v>630</v>
      </c>
      <c r="B123" s="81"/>
      <c r="C123" s="82" t="str">
        <f>VLOOKUP(A123,'Orçamento Sintético'!A:J,4,0)</f>
        <v>FABRICAÇÃO, MONTAGEM E DESMONTAGEM DE FÔRMA PARA SAPATA, EM MADEIRA SERRADA, E=25 MM, 4 UTILIZAÇÕES. AF_06/2017</v>
      </c>
      <c r="D123" s="81"/>
      <c r="E123" s="81"/>
      <c r="F123" s="338" t="s">
        <v>612</v>
      </c>
      <c r="G123" s="338"/>
      <c r="H123" s="85">
        <f>SUM(H129)</f>
        <v>112.3</v>
      </c>
    </row>
    <row r="124" spans="1:12" x14ac:dyDescent="0.2">
      <c r="A124" s="65"/>
      <c r="B124" s="65"/>
      <c r="C124" s="66"/>
      <c r="D124" s="67"/>
      <c r="E124" s="67"/>
      <c r="F124" s="339" t="s">
        <v>578</v>
      </c>
      <c r="G124" s="340"/>
      <c r="H124" s="68"/>
    </row>
    <row r="125" spans="1:12" x14ac:dyDescent="0.2">
      <c r="A125" s="65"/>
      <c r="B125" s="65"/>
      <c r="C125" s="66"/>
      <c r="D125" s="67"/>
      <c r="E125" s="67"/>
      <c r="F125" s="341" t="s">
        <v>579</v>
      </c>
      <c r="G125" s="341"/>
      <c r="H125" s="68">
        <f>VLOOKUP(A123,'Orçamento Sintético'!A:J,6,0)</f>
        <v>165.15</v>
      </c>
    </row>
    <row r="126" spans="1:12" x14ac:dyDescent="0.2">
      <c r="A126" s="65"/>
      <c r="B126" s="65"/>
      <c r="C126" s="66"/>
      <c r="D126" s="67"/>
      <c r="E126" s="67"/>
      <c r="F126" s="341" t="s">
        <v>597</v>
      </c>
      <c r="G126" s="341"/>
      <c r="H126" s="69">
        <f>SUM(H129)</f>
        <v>112.3</v>
      </c>
    </row>
    <row r="127" spans="1:12" x14ac:dyDescent="0.2">
      <c r="A127" s="65"/>
      <c r="B127" s="65"/>
      <c r="C127" s="66"/>
      <c r="D127" s="67"/>
      <c r="E127" s="67"/>
      <c r="F127" s="337" t="s">
        <v>580</v>
      </c>
      <c r="G127" s="337"/>
      <c r="H127" s="69">
        <f>H125-H126</f>
        <v>52.850000000000009</v>
      </c>
    </row>
    <row r="128" spans="1:12" x14ac:dyDescent="0.2">
      <c r="A128" s="65"/>
      <c r="B128" s="65"/>
      <c r="C128" s="66"/>
      <c r="D128" s="70" t="s">
        <v>581</v>
      </c>
      <c r="E128" s="70" t="s">
        <v>582</v>
      </c>
      <c r="F128" s="70" t="s">
        <v>583</v>
      </c>
      <c r="G128" s="71" t="s">
        <v>584</v>
      </c>
      <c r="H128" s="75"/>
    </row>
    <row r="129" spans="1:8" x14ac:dyDescent="0.2">
      <c r="A129" s="65"/>
      <c r="B129" s="72" t="s">
        <v>613</v>
      </c>
      <c r="C129" s="66" t="s">
        <v>631</v>
      </c>
      <c r="D129" s="67"/>
      <c r="E129" s="67"/>
      <c r="F129" s="73"/>
      <c r="G129" s="74">
        <v>112.3</v>
      </c>
      <c r="H129" s="96">
        <f>G129</f>
        <v>112.3</v>
      </c>
    </row>
    <row r="130" spans="1:8" x14ac:dyDescent="0.2">
      <c r="C130" s="66"/>
      <c r="D130" s="67"/>
      <c r="E130" s="67"/>
      <c r="F130" s="73"/>
      <c r="G130" s="74"/>
      <c r="H130" s="96"/>
    </row>
    <row r="131" spans="1:8" ht="37.5" customHeight="1" x14ac:dyDescent="0.2">
      <c r="A131" s="80" t="s">
        <v>632</v>
      </c>
      <c r="B131" s="81"/>
      <c r="C131" s="82" t="str">
        <f>VLOOKUP(A131,'Orçamento Sintético'!A:J,4,0)</f>
        <v>ARMAÇÃO DE ESTRUTURAS DIVERSAS DE CONCRETO ARMADO, EXCETO VIGAS, PILARES, LAJES E FUNDAÇÕES, UTILIZANDO AÇO CA-50 DE 10,0 MM - MONTAGEM. AF_06/2022</v>
      </c>
      <c r="D131" s="81"/>
      <c r="E131" s="81"/>
      <c r="F131" s="338" t="s">
        <v>612</v>
      </c>
      <c r="G131" s="338"/>
      <c r="H131" s="85">
        <f>H133</f>
        <v>312.26</v>
      </c>
    </row>
    <row r="132" spans="1:8" x14ac:dyDescent="0.2">
      <c r="A132" s="65"/>
      <c r="B132" s="65"/>
      <c r="C132" s="66"/>
      <c r="D132" s="67"/>
      <c r="E132" s="67"/>
      <c r="F132" s="339" t="s">
        <v>578</v>
      </c>
      <c r="G132" s="340"/>
      <c r="H132" s="68"/>
    </row>
    <row r="133" spans="1:8" x14ac:dyDescent="0.2">
      <c r="A133" s="65"/>
      <c r="B133" s="65"/>
      <c r="C133" s="66"/>
      <c r="D133" s="67"/>
      <c r="E133" s="67"/>
      <c r="F133" s="341" t="s">
        <v>579</v>
      </c>
      <c r="G133" s="341"/>
      <c r="H133" s="68">
        <f>VLOOKUP(A131,'Orçamento Sintético'!A:J,6,0)</f>
        <v>312.26</v>
      </c>
    </row>
    <row r="134" spans="1:8" x14ac:dyDescent="0.2">
      <c r="A134" s="65"/>
      <c r="B134" s="65"/>
      <c r="C134" s="66"/>
      <c r="D134" s="67"/>
      <c r="E134" s="67"/>
      <c r="F134" s="341" t="s">
        <v>597</v>
      </c>
      <c r="G134" s="341"/>
      <c r="H134" s="69">
        <f>SUM(H137:H138)</f>
        <v>891.13</v>
      </c>
    </row>
    <row r="135" spans="1:8" x14ac:dyDescent="0.2">
      <c r="A135" s="65"/>
      <c r="B135" s="65"/>
      <c r="C135" s="66"/>
      <c r="D135" s="67"/>
      <c r="E135" s="67"/>
      <c r="F135" s="337" t="s">
        <v>580</v>
      </c>
      <c r="G135" s="337"/>
      <c r="H135" s="69">
        <f>H133-H134</f>
        <v>-578.87</v>
      </c>
    </row>
    <row r="136" spans="1:8" x14ac:dyDescent="0.2">
      <c r="A136" s="65"/>
      <c r="B136" s="65"/>
      <c r="C136" s="66"/>
      <c r="D136" s="70" t="s">
        <v>581</v>
      </c>
      <c r="E136" s="70" t="s">
        <v>582</v>
      </c>
      <c r="F136" s="70" t="s">
        <v>583</v>
      </c>
      <c r="G136" s="71" t="s">
        <v>584</v>
      </c>
      <c r="H136" s="75"/>
    </row>
    <row r="137" spans="1:8" x14ac:dyDescent="0.2">
      <c r="A137" s="65"/>
      <c r="B137" s="72" t="s">
        <v>613</v>
      </c>
      <c r="C137" s="66" t="s">
        <v>955</v>
      </c>
      <c r="D137" s="67"/>
      <c r="E137" s="67"/>
      <c r="F137" s="73"/>
      <c r="G137" s="98">
        <v>699.28</v>
      </c>
      <c r="H137" s="96">
        <f>G137</f>
        <v>699.28</v>
      </c>
    </row>
    <row r="138" spans="1:8" x14ac:dyDescent="0.2">
      <c r="C138" s="66" t="s">
        <v>956</v>
      </c>
      <c r="G138" s="99">
        <v>191.85</v>
      </c>
      <c r="H138">
        <f>G138</f>
        <v>191.85</v>
      </c>
    </row>
    <row r="139" spans="1:8" x14ac:dyDescent="0.2">
      <c r="C139" s="66"/>
      <c r="G139" s="99"/>
    </row>
    <row r="140" spans="1:8" x14ac:dyDescent="0.2">
      <c r="C140" s="66"/>
      <c r="F140" s="342" t="s">
        <v>636</v>
      </c>
      <c r="G140" s="343"/>
      <c r="H140" s="100">
        <f>H134-H133</f>
        <v>578.87</v>
      </c>
    </row>
    <row r="142" spans="1:8" ht="37.5" customHeight="1" x14ac:dyDescent="0.2">
      <c r="A142" s="80" t="s">
        <v>634</v>
      </c>
      <c r="B142" s="81"/>
      <c r="C142" s="82" t="str">
        <f>VLOOKUP(A142,'Orçamento Sintético'!A:J,4,0)</f>
        <v>ARMAÇÃO DE ESTRUTURAS DIVERSAS DE CONCRETO ARMADO, EXCETO VIGAS, PILARES, LAJES E FUNDAÇÕES, UTILIZANDO AÇO CA-60 DE 5,0 MM - MONTAGEM. AF_06/2022</v>
      </c>
      <c r="D142" s="81"/>
      <c r="E142" s="81"/>
      <c r="F142" s="338" t="s">
        <v>612</v>
      </c>
      <c r="G142" s="338"/>
      <c r="H142" s="85">
        <f>SUM(H148:H149)</f>
        <v>118.89</v>
      </c>
    </row>
    <row r="143" spans="1:8" x14ac:dyDescent="0.2">
      <c r="A143" s="65"/>
      <c r="B143" s="65"/>
      <c r="C143" s="66"/>
      <c r="D143" s="67"/>
      <c r="E143" s="67"/>
      <c r="F143" s="339" t="s">
        <v>578</v>
      </c>
      <c r="G143" s="340"/>
      <c r="H143" s="68"/>
    </row>
    <row r="144" spans="1:8" x14ac:dyDescent="0.2">
      <c r="A144" s="65"/>
      <c r="B144" s="65"/>
      <c r="C144" s="66"/>
      <c r="D144" s="67"/>
      <c r="E144" s="67"/>
      <c r="F144" s="341" t="s">
        <v>579</v>
      </c>
      <c r="G144" s="341"/>
      <c r="H144" s="68">
        <f>VLOOKUP(A142,'Orçamento Sintético'!A:J,6,0)</f>
        <v>307.55</v>
      </c>
    </row>
    <row r="145" spans="1:8" x14ac:dyDescent="0.2">
      <c r="A145" s="65"/>
      <c r="B145" s="65"/>
      <c r="C145" s="66"/>
      <c r="D145" s="67"/>
      <c r="E145" s="67"/>
      <c r="F145" s="341" t="s">
        <v>597</v>
      </c>
      <c r="G145" s="341"/>
      <c r="H145" s="69">
        <f>SUM(H148:H149)</f>
        <v>118.89</v>
      </c>
    </row>
    <row r="146" spans="1:8" x14ac:dyDescent="0.2">
      <c r="A146" s="65"/>
      <c r="B146" s="65"/>
      <c r="C146" s="66"/>
      <c r="D146" s="67"/>
      <c r="E146" s="67"/>
      <c r="F146" s="337" t="s">
        <v>580</v>
      </c>
      <c r="G146" s="337"/>
      <c r="H146" s="69">
        <f>H144-H145</f>
        <v>188.66000000000003</v>
      </c>
    </row>
    <row r="147" spans="1:8" x14ac:dyDescent="0.2">
      <c r="A147" s="65"/>
      <c r="B147" s="65"/>
      <c r="C147" s="66"/>
      <c r="D147" s="70" t="s">
        <v>581</v>
      </c>
      <c r="E147" s="70" t="s">
        <v>582</v>
      </c>
      <c r="F147" s="70" t="s">
        <v>583</v>
      </c>
      <c r="G147" s="71" t="s">
        <v>584</v>
      </c>
      <c r="H147" s="75"/>
    </row>
    <row r="148" spans="1:8" x14ac:dyDescent="0.2">
      <c r="A148" s="65"/>
      <c r="B148" s="72" t="s">
        <v>613</v>
      </c>
      <c r="C148" s="66" t="s">
        <v>955</v>
      </c>
      <c r="D148" s="67"/>
      <c r="E148" s="67"/>
      <c r="F148" s="73"/>
      <c r="G148" s="98">
        <v>96.38</v>
      </c>
      <c r="H148" s="96">
        <f>G148</f>
        <v>96.38</v>
      </c>
    </row>
    <row r="149" spans="1:8" x14ac:dyDescent="0.2">
      <c r="C149" s="66" t="s">
        <v>956</v>
      </c>
      <c r="G149" s="99">
        <v>22.51</v>
      </c>
      <c r="H149">
        <f>G149</f>
        <v>22.51</v>
      </c>
    </row>
    <row r="151" spans="1:8" ht="37.5" customHeight="1" x14ac:dyDescent="0.2">
      <c r="A151" s="80" t="s">
        <v>635</v>
      </c>
      <c r="B151" s="81"/>
      <c r="C151" s="82" t="str">
        <f>VLOOKUP(A151,'Orçamento Sintético'!A:J,4,0)</f>
        <v>CONCRETAGEM DE SAPATAS, FCK 30 MPA, COM USO DE BOMBA  LANÇAMENTO, ADENSAMENTO E ACABAMENTO. AF_11/2016</v>
      </c>
      <c r="D151" s="81"/>
      <c r="E151" s="81"/>
      <c r="F151" s="338" t="s">
        <v>612</v>
      </c>
      <c r="G151" s="338"/>
      <c r="H151" s="85">
        <f>SUM(H157:H158)</f>
        <v>13.62</v>
      </c>
    </row>
    <row r="152" spans="1:8" x14ac:dyDescent="0.2">
      <c r="A152" s="65"/>
      <c r="B152" s="65"/>
      <c r="C152" s="66"/>
      <c r="D152" s="67"/>
      <c r="E152" s="67"/>
      <c r="F152" s="339" t="s">
        <v>578</v>
      </c>
      <c r="G152" s="340"/>
      <c r="H152" s="68"/>
    </row>
    <row r="153" spans="1:8" x14ac:dyDescent="0.2">
      <c r="A153" s="65"/>
      <c r="B153" s="65"/>
      <c r="C153" s="66"/>
      <c r="D153" s="67"/>
      <c r="E153" s="67"/>
      <c r="F153" s="341" t="s">
        <v>579</v>
      </c>
      <c r="G153" s="341"/>
      <c r="H153" s="68">
        <f>VLOOKUP(A151,'Orçamento Sintético'!A:J,6,0)</f>
        <v>16.12</v>
      </c>
    </row>
    <row r="154" spans="1:8" x14ac:dyDescent="0.2">
      <c r="A154" s="65"/>
      <c r="B154" s="65"/>
      <c r="C154" s="66"/>
      <c r="D154" s="67"/>
      <c r="E154" s="67"/>
      <c r="F154" s="341" t="s">
        <v>597</v>
      </c>
      <c r="G154" s="341"/>
      <c r="H154" s="69">
        <f>SUM(H157:H158)</f>
        <v>13.62</v>
      </c>
    </row>
    <row r="155" spans="1:8" x14ac:dyDescent="0.2">
      <c r="A155" s="65"/>
      <c r="B155" s="65"/>
      <c r="C155" s="66"/>
      <c r="D155" s="67"/>
      <c r="E155" s="67"/>
      <c r="F155" s="337" t="s">
        <v>580</v>
      </c>
      <c r="G155" s="337"/>
      <c r="H155" s="69">
        <f>H153-H154</f>
        <v>2.5000000000000018</v>
      </c>
    </row>
    <row r="156" spans="1:8" x14ac:dyDescent="0.2">
      <c r="A156" s="65"/>
      <c r="B156" s="65"/>
      <c r="C156" s="66"/>
      <c r="D156" s="70" t="s">
        <v>581</v>
      </c>
      <c r="E156" s="70" t="s">
        <v>582</v>
      </c>
      <c r="F156" s="70" t="s">
        <v>583</v>
      </c>
      <c r="G156" s="71" t="s">
        <v>584</v>
      </c>
      <c r="H156" s="75"/>
    </row>
    <row r="157" spans="1:8" x14ac:dyDescent="0.2">
      <c r="A157" s="65"/>
      <c r="B157" s="72" t="s">
        <v>613</v>
      </c>
      <c r="C157" s="66" t="s">
        <v>957</v>
      </c>
      <c r="D157" s="67"/>
      <c r="E157" s="67"/>
      <c r="F157" s="73"/>
      <c r="G157" s="98">
        <v>10.59</v>
      </c>
      <c r="H157" s="96">
        <f>G157</f>
        <v>10.59</v>
      </c>
    </row>
    <row r="158" spans="1:8" x14ac:dyDescent="0.2">
      <c r="C158" s="66" t="s">
        <v>958</v>
      </c>
      <c r="G158" s="99">
        <v>3.03</v>
      </c>
      <c r="H158">
        <f>G158</f>
        <v>3.03</v>
      </c>
    </row>
    <row r="160" spans="1:8" ht="37.5" customHeight="1" x14ac:dyDescent="0.2">
      <c r="A160" s="80" t="s">
        <v>637</v>
      </c>
      <c r="B160" s="81"/>
      <c r="C160" s="82" t="str">
        <f>VLOOKUP(A160,'Orçamento Sintético'!A:J,4,0)</f>
        <v>FABRICAÇÃO, MONTAGEM E DESMONTAGEM DE FÔRMA PARA VIGA BALDRAME, EM MADEIRA SERRADA, E=25 MM, 4 UTILIZAÇÕES. AF_06/2017</v>
      </c>
      <c r="D160" s="81"/>
      <c r="E160" s="81"/>
      <c r="F160" s="338" t="s">
        <v>612</v>
      </c>
      <c r="G160" s="338"/>
      <c r="H160" s="85">
        <f>SUM(H166:H167)</f>
        <v>57.64</v>
      </c>
    </row>
    <row r="161" spans="1:8" x14ac:dyDescent="0.2">
      <c r="A161" s="65"/>
      <c r="B161" s="65"/>
      <c r="C161" s="66"/>
      <c r="D161" s="67"/>
      <c r="E161" s="67"/>
      <c r="F161" s="339" t="s">
        <v>578</v>
      </c>
      <c r="G161" s="340"/>
      <c r="H161" s="68"/>
    </row>
    <row r="162" spans="1:8" x14ac:dyDescent="0.2">
      <c r="A162" s="65"/>
      <c r="B162" s="65"/>
      <c r="C162" s="66"/>
      <c r="D162" s="67"/>
      <c r="E162" s="67"/>
      <c r="F162" s="341" t="s">
        <v>579</v>
      </c>
      <c r="G162" s="341"/>
      <c r="H162" s="68">
        <f>VLOOKUP(A160,'Orçamento Sintético'!A:J,6,0)</f>
        <v>463.48</v>
      </c>
    </row>
    <row r="163" spans="1:8" x14ac:dyDescent="0.2">
      <c r="A163" s="65"/>
      <c r="B163" s="65"/>
      <c r="C163" s="66"/>
      <c r="D163" s="67"/>
      <c r="E163" s="67"/>
      <c r="F163" s="341" t="s">
        <v>597</v>
      </c>
      <c r="G163" s="341"/>
      <c r="H163" s="69">
        <f>SUM(H166:H167)</f>
        <v>57.64</v>
      </c>
    </row>
    <row r="164" spans="1:8" x14ac:dyDescent="0.2">
      <c r="A164" s="65"/>
      <c r="B164" s="65"/>
      <c r="C164" s="66"/>
      <c r="D164" s="67"/>
      <c r="E164" s="67"/>
      <c r="F164" s="337" t="s">
        <v>580</v>
      </c>
      <c r="G164" s="337"/>
      <c r="H164" s="69">
        <f>H162-H163</f>
        <v>405.84000000000003</v>
      </c>
    </row>
    <row r="165" spans="1:8" x14ac:dyDescent="0.2">
      <c r="A165" s="65"/>
      <c r="B165" s="65"/>
      <c r="C165" s="66"/>
      <c r="D165" s="70" t="s">
        <v>581</v>
      </c>
      <c r="E165" s="70" t="s">
        <v>582</v>
      </c>
      <c r="F165" s="70" t="s">
        <v>583</v>
      </c>
      <c r="G165" s="71" t="s">
        <v>584</v>
      </c>
      <c r="H165" s="75"/>
    </row>
    <row r="166" spans="1:8" x14ac:dyDescent="0.2">
      <c r="A166" s="65"/>
      <c r="B166" s="72" t="s">
        <v>613</v>
      </c>
      <c r="C166" s="66" t="s">
        <v>875</v>
      </c>
      <c r="D166" s="67"/>
      <c r="E166" s="67"/>
      <c r="F166" s="73"/>
      <c r="G166" s="98">
        <v>57.64</v>
      </c>
      <c r="H166" s="96">
        <f>G166</f>
        <v>57.64</v>
      </c>
    </row>
    <row r="167" spans="1:8" x14ac:dyDescent="0.2">
      <c r="C167" s="66"/>
      <c r="G167" s="99"/>
    </row>
    <row r="168" spans="1:8" ht="37.5" customHeight="1" x14ac:dyDescent="0.2">
      <c r="A168" s="80" t="s">
        <v>643</v>
      </c>
      <c r="B168" s="81"/>
      <c r="C168" s="82" t="str">
        <f>VLOOKUP(A168,'Orçamento Sintético'!A:J,4,0)</f>
        <v>ARMAÇÃO DE ESTRUTURAS DIVERSAS DE CONCRETO ARMADO, EXCETO VIGAS, PILARES, LAJES E FUNDAÇÕES, UTILIZANDO AÇO CA-50 DE 8,0 MM - MONTAGEM. AF_06/2022</v>
      </c>
      <c r="D168" s="81"/>
      <c r="E168" s="81"/>
      <c r="F168" s="338" t="s">
        <v>612</v>
      </c>
      <c r="G168" s="338"/>
      <c r="H168" s="85">
        <f>SUM(H174:H175)</f>
        <v>412.32</v>
      </c>
    </row>
    <row r="169" spans="1:8" x14ac:dyDescent="0.2">
      <c r="A169" s="65"/>
      <c r="B169" s="65"/>
      <c r="C169" s="66"/>
      <c r="D169" s="67"/>
      <c r="E169" s="67"/>
      <c r="F169" s="339" t="s">
        <v>578</v>
      </c>
      <c r="G169" s="340"/>
      <c r="H169" s="68"/>
    </row>
    <row r="170" spans="1:8" x14ac:dyDescent="0.2">
      <c r="A170" s="65"/>
      <c r="B170" s="65"/>
      <c r="C170" s="66"/>
      <c r="D170" s="67"/>
      <c r="E170" s="67"/>
      <c r="F170" s="341" t="s">
        <v>579</v>
      </c>
      <c r="G170" s="341"/>
      <c r="H170" s="68">
        <f>VLOOKUP(A168,'Orçamento Sintético'!A:J,6,0)</f>
        <v>829.82</v>
      </c>
    </row>
    <row r="171" spans="1:8" x14ac:dyDescent="0.2">
      <c r="A171" s="65"/>
      <c r="B171" s="65"/>
      <c r="C171" s="66"/>
      <c r="D171" s="67"/>
      <c r="E171" s="67"/>
      <c r="F171" s="341" t="s">
        <v>597</v>
      </c>
      <c r="G171" s="341"/>
      <c r="H171" s="69">
        <f>SUM(H174:H175)</f>
        <v>412.32</v>
      </c>
    </row>
    <row r="172" spans="1:8" x14ac:dyDescent="0.2">
      <c r="A172" s="65"/>
      <c r="B172" s="65"/>
      <c r="C172" s="66"/>
      <c r="D172" s="67"/>
      <c r="E172" s="67"/>
      <c r="F172" s="337" t="s">
        <v>580</v>
      </c>
      <c r="G172" s="337"/>
      <c r="H172" s="69">
        <f>H170-H171</f>
        <v>417.50000000000006</v>
      </c>
    </row>
    <row r="173" spans="1:8" x14ac:dyDescent="0.2">
      <c r="A173" s="65"/>
      <c r="B173" s="65"/>
      <c r="C173" s="66"/>
      <c r="D173" s="70" t="s">
        <v>581</v>
      </c>
      <c r="E173" s="70" t="s">
        <v>582</v>
      </c>
      <c r="F173" s="70" t="s">
        <v>583</v>
      </c>
      <c r="G173" s="71" t="s">
        <v>584</v>
      </c>
      <c r="H173" s="75"/>
    </row>
    <row r="174" spans="1:8" x14ac:dyDescent="0.2">
      <c r="A174" s="65"/>
      <c r="B174" s="72" t="s">
        <v>613</v>
      </c>
      <c r="C174" s="66" t="s">
        <v>875</v>
      </c>
      <c r="D174" s="67"/>
      <c r="E174" s="67"/>
      <c r="F174" s="73"/>
      <c r="G174" s="98">
        <f>412.32</f>
        <v>412.32</v>
      </c>
      <c r="H174" s="96">
        <f>G174</f>
        <v>412.32</v>
      </c>
    </row>
    <row r="176" spans="1:8" ht="37.5" customHeight="1" x14ac:dyDescent="0.2">
      <c r="A176" s="80" t="s">
        <v>645</v>
      </c>
      <c r="B176" s="81"/>
      <c r="C176" s="82" t="str">
        <f>VLOOKUP(A176,'Orçamento Sintético'!A:J,4,0)</f>
        <v>ARMAÇÃO DE ESTRUTURAS DIVERSAS DE CONCRETO ARMADO, EXCETO VIGAS, PILARES, LAJES E FUNDAÇÕES, UTILIZANDO AÇO CA-60 DE 5,0 MM - MONTAGEM. AF_06/2022</v>
      </c>
      <c r="D176" s="81"/>
      <c r="E176" s="81"/>
      <c r="F176" s="338" t="s">
        <v>612</v>
      </c>
      <c r="G176" s="338"/>
      <c r="H176" s="85">
        <f>SUM(H182:H183)</f>
        <v>168.02</v>
      </c>
    </row>
    <row r="177" spans="1:8" x14ac:dyDescent="0.2">
      <c r="A177" s="65"/>
      <c r="B177" s="65"/>
      <c r="C177" s="66"/>
      <c r="D177" s="67"/>
      <c r="E177" s="67"/>
      <c r="F177" s="339" t="s">
        <v>578</v>
      </c>
      <c r="G177" s="340"/>
      <c r="H177" s="68"/>
    </row>
    <row r="178" spans="1:8" x14ac:dyDescent="0.2">
      <c r="A178" s="65"/>
      <c r="B178" s="65"/>
      <c r="C178" s="66"/>
      <c r="D178" s="67"/>
      <c r="E178" s="67"/>
      <c r="F178" s="341" t="s">
        <v>579</v>
      </c>
      <c r="G178" s="341"/>
      <c r="H178" s="68">
        <f>VLOOKUP(A176,'Orçamento Sintético'!A:J,6,0)</f>
        <v>395</v>
      </c>
    </row>
    <row r="179" spans="1:8" x14ac:dyDescent="0.2">
      <c r="A179" s="65"/>
      <c r="B179" s="65"/>
      <c r="C179" s="66"/>
      <c r="D179" s="67"/>
      <c r="E179" s="67"/>
      <c r="F179" s="341" t="s">
        <v>597</v>
      </c>
      <c r="G179" s="341"/>
      <c r="H179" s="69">
        <f>SUM(H182:H183)</f>
        <v>168.02</v>
      </c>
    </row>
    <row r="180" spans="1:8" x14ac:dyDescent="0.2">
      <c r="A180" s="65"/>
      <c r="B180" s="65"/>
      <c r="C180" s="66"/>
      <c r="D180" s="67"/>
      <c r="E180" s="67"/>
      <c r="F180" s="337" t="s">
        <v>580</v>
      </c>
      <c r="G180" s="337"/>
      <c r="H180" s="69">
        <f>H178-H179</f>
        <v>226.98</v>
      </c>
    </row>
    <row r="181" spans="1:8" x14ac:dyDescent="0.2">
      <c r="A181" s="65"/>
      <c r="B181" s="65"/>
      <c r="C181" s="66"/>
      <c r="D181" s="70" t="s">
        <v>581</v>
      </c>
      <c r="E181" s="70" t="s">
        <v>582</v>
      </c>
      <c r="F181" s="70" t="s">
        <v>583</v>
      </c>
      <c r="G181" s="71" t="s">
        <v>584</v>
      </c>
      <c r="H181" s="75"/>
    </row>
    <row r="182" spans="1:8" x14ac:dyDescent="0.2">
      <c r="A182" s="65"/>
      <c r="B182" s="72" t="s">
        <v>613</v>
      </c>
      <c r="C182" s="66" t="s">
        <v>875</v>
      </c>
      <c r="D182" s="67"/>
      <c r="E182" s="67"/>
      <c r="F182" s="73"/>
      <c r="G182" s="98">
        <v>168.02</v>
      </c>
      <c r="H182" s="96">
        <f>G182</f>
        <v>168.02</v>
      </c>
    </row>
    <row r="184" spans="1:8" ht="37.5" customHeight="1" x14ac:dyDescent="0.2">
      <c r="A184" s="80" t="s">
        <v>646</v>
      </c>
      <c r="B184" s="81"/>
      <c r="C184" s="82" t="str">
        <f>VLOOKUP(A184,'Orçamento Sintético'!A:J,4,0)</f>
        <v>CONCRETAGEM DE BLOCOS DE COROAMENTO E VIGAS BALDRAMES, FCK 30 MPA, COM USO DE BOMBA  LANÇAMENTO, ADENSAMENTO E ACABAMENTO. AF_06/2017</v>
      </c>
      <c r="D184" s="81"/>
      <c r="E184" s="81"/>
      <c r="F184" s="338" t="s">
        <v>612</v>
      </c>
      <c r="G184" s="338"/>
      <c r="H184" s="85">
        <f>SUM(H190:H191)</f>
        <v>12.13</v>
      </c>
    </row>
    <row r="185" spans="1:8" x14ac:dyDescent="0.2">
      <c r="A185" s="65"/>
      <c r="B185" s="65"/>
      <c r="C185" s="66"/>
      <c r="D185" s="67"/>
      <c r="E185" s="67"/>
      <c r="F185" s="339" t="s">
        <v>578</v>
      </c>
      <c r="G185" s="340"/>
      <c r="H185" s="68"/>
    </row>
    <row r="186" spans="1:8" x14ac:dyDescent="0.2">
      <c r="A186" s="65"/>
      <c r="B186" s="65"/>
      <c r="C186" s="66"/>
      <c r="D186" s="67"/>
      <c r="E186" s="67"/>
      <c r="F186" s="341" t="s">
        <v>579</v>
      </c>
      <c r="G186" s="341"/>
      <c r="H186" s="68">
        <f>VLOOKUP(A184,'Orçamento Sintético'!A:J,6,0)</f>
        <v>26.87</v>
      </c>
    </row>
    <row r="187" spans="1:8" x14ac:dyDescent="0.2">
      <c r="A187" s="65"/>
      <c r="B187" s="65"/>
      <c r="C187" s="66"/>
      <c r="D187" s="67"/>
      <c r="E187" s="67"/>
      <c r="F187" s="341" t="s">
        <v>597</v>
      </c>
      <c r="G187" s="341"/>
      <c r="H187" s="69">
        <f>SUM(H190:H191)</f>
        <v>12.13</v>
      </c>
    </row>
    <row r="188" spans="1:8" x14ac:dyDescent="0.2">
      <c r="A188" s="65"/>
      <c r="B188" s="65"/>
      <c r="C188" s="66"/>
      <c r="D188" s="67"/>
      <c r="E188" s="67"/>
      <c r="F188" s="337" t="s">
        <v>580</v>
      </c>
      <c r="G188" s="337"/>
      <c r="H188" s="69">
        <f>H186-H187</f>
        <v>14.74</v>
      </c>
    </row>
    <row r="189" spans="1:8" x14ac:dyDescent="0.2">
      <c r="A189" s="65"/>
      <c r="B189" s="65"/>
      <c r="C189" s="66"/>
      <c r="D189" s="70" t="s">
        <v>581</v>
      </c>
      <c r="E189" s="70" t="s">
        <v>582</v>
      </c>
      <c r="F189" s="70" t="s">
        <v>583</v>
      </c>
      <c r="G189" s="71" t="s">
        <v>584</v>
      </c>
      <c r="H189" s="75"/>
    </row>
    <row r="190" spans="1:8" x14ac:dyDescent="0.2">
      <c r="A190" s="65"/>
      <c r="B190" s="72" t="s">
        <v>613</v>
      </c>
      <c r="C190" s="66" t="s">
        <v>875</v>
      </c>
      <c r="D190" s="67"/>
      <c r="E190" s="67"/>
      <c r="F190" s="73"/>
      <c r="G190" s="98">
        <v>12.13</v>
      </c>
      <c r="H190" s="96">
        <f>G190</f>
        <v>12.13</v>
      </c>
    </row>
    <row r="192" spans="1:8" ht="37.5" customHeight="1" x14ac:dyDescent="0.2">
      <c r="A192" s="80" t="s">
        <v>664</v>
      </c>
      <c r="B192" s="81"/>
      <c r="C192" s="82" t="str">
        <f>VLOOKUP(A192,'Orçamento Sintético'!A:J,4,0)</f>
        <v>ALVENARIA DE VEDAÇÃO DE BLOCOS CERÂMICOS FURADOS NA VERTICAL DE 9X19X39 CM (ESPESSURA 9 CM) E ARGAMASSA DE ASSENTAMENTO COM PREPARO EM BETONEIRA. AF_12/2021</v>
      </c>
      <c r="D192" s="81"/>
      <c r="E192" s="81"/>
      <c r="F192" s="338" t="s">
        <v>612</v>
      </c>
      <c r="G192" s="338"/>
      <c r="H192" s="85">
        <f>SUM(H198:H202)</f>
        <v>65.543999999999997</v>
      </c>
    </row>
    <row r="193" spans="1:8" x14ac:dyDescent="0.2">
      <c r="A193" s="65"/>
      <c r="B193" s="65"/>
      <c r="C193" s="66"/>
      <c r="D193" s="67"/>
      <c r="E193" s="67"/>
      <c r="F193" s="339" t="s">
        <v>578</v>
      </c>
      <c r="G193" s="340"/>
      <c r="H193" s="68"/>
    </row>
    <row r="194" spans="1:8" x14ac:dyDescent="0.2">
      <c r="A194" s="65"/>
      <c r="B194" s="65"/>
      <c r="C194" s="66"/>
      <c r="D194" s="67"/>
      <c r="E194" s="67"/>
      <c r="F194" s="341" t="s">
        <v>579</v>
      </c>
      <c r="G194" s="341"/>
      <c r="H194" s="68">
        <f>VLOOKUP(A192,'Orçamento Sintético'!A:J,6,0)</f>
        <v>914.03</v>
      </c>
    </row>
    <row r="195" spans="1:8" x14ac:dyDescent="0.2">
      <c r="A195" s="65"/>
      <c r="B195" s="65"/>
      <c r="C195" s="66"/>
      <c r="D195" s="67"/>
      <c r="E195" s="67"/>
      <c r="F195" s="341" t="s">
        <v>597</v>
      </c>
      <c r="G195" s="341"/>
      <c r="H195" s="69">
        <f>SUM(H198:H202)</f>
        <v>65.543999999999997</v>
      </c>
    </row>
    <row r="196" spans="1:8" x14ac:dyDescent="0.2">
      <c r="A196" s="65"/>
      <c r="B196" s="65"/>
      <c r="C196" s="66"/>
      <c r="D196" s="67"/>
      <c r="E196" s="67"/>
      <c r="F196" s="337" t="s">
        <v>580</v>
      </c>
      <c r="G196" s="337"/>
      <c r="H196" s="69">
        <f>H194-H195</f>
        <v>848.48599999999999</v>
      </c>
    </row>
    <row r="197" spans="1:8" x14ac:dyDescent="0.2">
      <c r="A197" s="65"/>
      <c r="B197" s="65"/>
      <c r="C197" s="66"/>
      <c r="D197" s="70" t="s">
        <v>581</v>
      </c>
      <c r="E197" s="70" t="s">
        <v>582</v>
      </c>
      <c r="F197" s="70" t="s">
        <v>583</v>
      </c>
      <c r="G197" s="71" t="s">
        <v>584</v>
      </c>
      <c r="H197" s="75"/>
    </row>
    <row r="198" spans="1:8" x14ac:dyDescent="0.2">
      <c r="A198" s="65"/>
      <c r="B198" s="72" t="s">
        <v>613</v>
      </c>
      <c r="C198" s="66" t="s">
        <v>878</v>
      </c>
      <c r="D198" s="67"/>
      <c r="E198" s="67">
        <v>1.2</v>
      </c>
      <c r="F198" s="73">
        <v>2.5299999999999998</v>
      </c>
      <c r="G198" s="98">
        <v>8</v>
      </c>
      <c r="H198" s="96">
        <f>G198*F198*E198</f>
        <v>24.287999999999997</v>
      </c>
    </row>
    <row r="199" spans="1:8" x14ac:dyDescent="0.2">
      <c r="A199" s="65"/>
      <c r="B199" s="72"/>
      <c r="C199" s="66"/>
      <c r="D199" s="67"/>
      <c r="E199" s="67">
        <v>1.2</v>
      </c>
      <c r="F199" s="73">
        <v>3.82</v>
      </c>
      <c r="G199" s="98">
        <v>6</v>
      </c>
      <c r="H199" s="96">
        <f t="shared" ref="H199:H200" si="0">G199*F199*E199</f>
        <v>27.503999999999998</v>
      </c>
    </row>
    <row r="200" spans="1:8" x14ac:dyDescent="0.2">
      <c r="A200" s="65"/>
      <c r="B200" s="72"/>
      <c r="C200" s="66"/>
      <c r="D200" s="67"/>
      <c r="E200" s="67">
        <v>0.6</v>
      </c>
      <c r="F200" s="73">
        <v>3.82</v>
      </c>
      <c r="G200" s="98">
        <v>6</v>
      </c>
      <c r="H200" s="96">
        <f t="shared" si="0"/>
        <v>13.751999999999999</v>
      </c>
    </row>
    <row r="201" spans="1:8" x14ac:dyDescent="0.2">
      <c r="A201" s="65"/>
      <c r="B201" s="72"/>
      <c r="C201" s="66"/>
      <c r="D201" s="67"/>
      <c r="E201" s="67"/>
      <c r="F201" s="73"/>
      <c r="G201" s="98"/>
      <c r="H201" s="96"/>
    </row>
    <row r="203" spans="1:8" ht="37.5" customHeight="1" x14ac:dyDescent="0.2">
      <c r="A203" s="80" t="s">
        <v>699</v>
      </c>
      <c r="B203" s="81"/>
      <c r="C203" s="82" t="str">
        <f>VLOOKUP(A203,'Orçamento Sintético'!A:J,4,0)</f>
        <v>TINTA DE BASE ASFÁLTICA 2 DEMÃOS C/BROXA</v>
      </c>
      <c r="D203" s="81"/>
      <c r="E203" s="81"/>
      <c r="F203" s="338" t="s">
        <v>612</v>
      </c>
      <c r="G203" s="338"/>
      <c r="H203" s="85">
        <f>SUM(H209:H210)</f>
        <v>233.1584</v>
      </c>
    </row>
    <row r="204" spans="1:8" x14ac:dyDescent="0.2">
      <c r="A204" s="65"/>
      <c r="B204" s="65"/>
      <c r="C204" s="66"/>
      <c r="D204" s="67"/>
      <c r="E204" s="67"/>
      <c r="F204" s="339" t="s">
        <v>578</v>
      </c>
      <c r="G204" s="340"/>
      <c r="H204" s="68"/>
    </row>
    <row r="205" spans="1:8" x14ac:dyDescent="0.2">
      <c r="A205" s="65"/>
      <c r="B205" s="65"/>
      <c r="C205" s="66"/>
      <c r="D205" s="67"/>
      <c r="E205" s="67"/>
      <c r="F205" s="341" t="s">
        <v>579</v>
      </c>
      <c r="G205" s="341"/>
      <c r="H205" s="68">
        <f>VLOOKUP(A203,'Orçamento Sintético'!A:J,6,0)</f>
        <v>463.48</v>
      </c>
    </row>
    <row r="206" spans="1:8" x14ac:dyDescent="0.2">
      <c r="A206" s="65"/>
      <c r="B206" s="65"/>
      <c r="C206" s="66"/>
      <c r="D206" s="67"/>
      <c r="E206" s="67"/>
      <c r="F206" s="341" t="s">
        <v>597</v>
      </c>
      <c r="G206" s="341"/>
      <c r="H206" s="69">
        <f>SUM(H209:H210)</f>
        <v>233.1584</v>
      </c>
    </row>
    <row r="207" spans="1:8" x14ac:dyDescent="0.2">
      <c r="A207" s="65"/>
      <c r="B207" s="65"/>
      <c r="C207" s="66"/>
      <c r="D207" s="67"/>
      <c r="E207" s="67"/>
      <c r="F207" s="337" t="s">
        <v>580</v>
      </c>
      <c r="G207" s="337"/>
      <c r="H207" s="69">
        <f>H205-H206</f>
        <v>230.32160000000002</v>
      </c>
    </row>
    <row r="208" spans="1:8" x14ac:dyDescent="0.2">
      <c r="A208" s="65"/>
      <c r="B208" s="65"/>
      <c r="C208" s="66"/>
      <c r="D208" s="70" t="s">
        <v>581</v>
      </c>
      <c r="E208" s="70" t="s">
        <v>582</v>
      </c>
      <c r="F208" s="70" t="s">
        <v>583</v>
      </c>
      <c r="G208" s="71" t="s">
        <v>584</v>
      </c>
      <c r="H208" s="75"/>
    </row>
    <row r="209" spans="1:8" x14ac:dyDescent="0.2">
      <c r="A209" s="65"/>
      <c r="B209" s="72" t="s">
        <v>613</v>
      </c>
      <c r="C209" s="66" t="s">
        <v>954</v>
      </c>
      <c r="D209" s="67"/>
      <c r="E209" s="67"/>
      <c r="F209" s="73"/>
      <c r="G209" s="98">
        <v>230.56</v>
      </c>
      <c r="H209" s="96">
        <f>G209</f>
        <v>230.56</v>
      </c>
    </row>
    <row r="210" spans="1:8" x14ac:dyDescent="0.2">
      <c r="C210" s="262" t="s">
        <v>959</v>
      </c>
      <c r="D210">
        <v>0.12</v>
      </c>
      <c r="E210">
        <f>(1.1+0.9+0.8)/3</f>
        <v>0.93333333333333324</v>
      </c>
      <c r="F210">
        <v>0.4</v>
      </c>
      <c r="G210">
        <v>58</v>
      </c>
      <c r="H210">
        <f>D210*E210*F210*G210</f>
        <v>2.5983999999999998</v>
      </c>
    </row>
  </sheetData>
  <mergeCells count="128">
    <mergeCell ref="F103:G103"/>
    <mergeCell ref="F104:G104"/>
    <mergeCell ref="F105:G105"/>
    <mergeCell ref="F106:G106"/>
    <mergeCell ref="F107:G107"/>
    <mergeCell ref="F86:G86"/>
    <mergeCell ref="F87:G87"/>
    <mergeCell ref="F88:G88"/>
    <mergeCell ref="F89:G89"/>
    <mergeCell ref="F94:G94"/>
    <mergeCell ref="F95:G95"/>
    <mergeCell ref="F96:G96"/>
    <mergeCell ref="F97:G97"/>
    <mergeCell ref="F98:G98"/>
    <mergeCell ref="F71:G71"/>
    <mergeCell ref="F72:G72"/>
    <mergeCell ref="F73:G73"/>
    <mergeCell ref="F77:G77"/>
    <mergeCell ref="F78:G78"/>
    <mergeCell ref="F79:G79"/>
    <mergeCell ref="F80:G80"/>
    <mergeCell ref="F81:G81"/>
    <mergeCell ref="F85:G85"/>
    <mergeCell ref="F56:G56"/>
    <mergeCell ref="F57:G57"/>
    <mergeCell ref="F61:G61"/>
    <mergeCell ref="F62:G62"/>
    <mergeCell ref="F63:G63"/>
    <mergeCell ref="F64:G64"/>
    <mergeCell ref="F65:G65"/>
    <mergeCell ref="F69:G69"/>
    <mergeCell ref="F70:G70"/>
    <mergeCell ref="F41:G41"/>
    <mergeCell ref="F45:G45"/>
    <mergeCell ref="F46:G46"/>
    <mergeCell ref="F47:G47"/>
    <mergeCell ref="F48:G48"/>
    <mergeCell ref="F49:G49"/>
    <mergeCell ref="F53:G53"/>
    <mergeCell ref="F54:G54"/>
    <mergeCell ref="F55:G55"/>
    <mergeCell ref="C2:H2"/>
    <mergeCell ref="A7:H7"/>
    <mergeCell ref="A2:B2"/>
    <mergeCell ref="A6:B6"/>
    <mergeCell ref="A3:B3"/>
    <mergeCell ref="A4:B4"/>
    <mergeCell ref="A5:B5"/>
    <mergeCell ref="A8:H8"/>
    <mergeCell ref="C3:H3"/>
    <mergeCell ref="C4:H4"/>
    <mergeCell ref="C5:H5"/>
    <mergeCell ref="C6:F6"/>
    <mergeCell ref="F114:G114"/>
    <mergeCell ref="F115:G115"/>
    <mergeCell ref="F116:G116"/>
    <mergeCell ref="F117:G117"/>
    <mergeCell ref="F118:G118"/>
    <mergeCell ref="F10:G10"/>
    <mergeCell ref="F11:G11"/>
    <mergeCell ref="F12:G12"/>
    <mergeCell ref="F13:G13"/>
    <mergeCell ref="F14:G14"/>
    <mergeCell ref="F21:G21"/>
    <mergeCell ref="F22:G22"/>
    <mergeCell ref="F23:G23"/>
    <mergeCell ref="F24:G24"/>
    <mergeCell ref="F25:G25"/>
    <mergeCell ref="F29:G29"/>
    <mergeCell ref="F30:G30"/>
    <mergeCell ref="F31:G31"/>
    <mergeCell ref="F32:G32"/>
    <mergeCell ref="F33:G33"/>
    <mergeCell ref="F37:G37"/>
    <mergeCell ref="F38:G38"/>
    <mergeCell ref="F39:G39"/>
    <mergeCell ref="F40:G40"/>
    <mergeCell ref="F131:G131"/>
    <mergeCell ref="F132:G132"/>
    <mergeCell ref="F133:G133"/>
    <mergeCell ref="F134:G134"/>
    <mergeCell ref="F135:G135"/>
    <mergeCell ref="F123:G123"/>
    <mergeCell ref="F124:G124"/>
    <mergeCell ref="F125:G125"/>
    <mergeCell ref="F126:G126"/>
    <mergeCell ref="F127:G127"/>
    <mergeCell ref="F164:G164"/>
    <mergeCell ref="F168:G168"/>
    <mergeCell ref="F169:G169"/>
    <mergeCell ref="F170:G170"/>
    <mergeCell ref="F171:G171"/>
    <mergeCell ref="F140:G140"/>
    <mergeCell ref="F160:G160"/>
    <mergeCell ref="F161:G161"/>
    <mergeCell ref="F162:G162"/>
    <mergeCell ref="F163:G163"/>
    <mergeCell ref="F151:G151"/>
    <mergeCell ref="F152:G152"/>
    <mergeCell ref="F153:G153"/>
    <mergeCell ref="F154:G154"/>
    <mergeCell ref="F155:G155"/>
    <mergeCell ref="F142:G142"/>
    <mergeCell ref="F143:G143"/>
    <mergeCell ref="F144:G144"/>
    <mergeCell ref="F145:G145"/>
    <mergeCell ref="F146:G146"/>
    <mergeCell ref="F180:G180"/>
    <mergeCell ref="F184:G184"/>
    <mergeCell ref="F185:G185"/>
    <mergeCell ref="F186:G186"/>
    <mergeCell ref="F187:G187"/>
    <mergeCell ref="F172:G172"/>
    <mergeCell ref="F176:G176"/>
    <mergeCell ref="F177:G177"/>
    <mergeCell ref="F178:G178"/>
    <mergeCell ref="F179:G179"/>
    <mergeCell ref="F207:G207"/>
    <mergeCell ref="F196:G196"/>
    <mergeCell ref="F203:G203"/>
    <mergeCell ref="F204:G204"/>
    <mergeCell ref="F205:G205"/>
    <mergeCell ref="F206:G206"/>
    <mergeCell ref="F188:G188"/>
    <mergeCell ref="F192:G192"/>
    <mergeCell ref="F193:G193"/>
    <mergeCell ref="F194:G194"/>
    <mergeCell ref="F195:G195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1"/>
  <sheetViews>
    <sheetView view="pageBreakPreview" zoomScale="120" zoomScaleNormal="85" zoomScaleSheetLayoutView="120" workbookViewId="0">
      <selection activeCell="K105" sqref="K105:P105"/>
    </sheetView>
  </sheetViews>
  <sheetFormatPr defaultColWidth="5" defaultRowHeight="15" x14ac:dyDescent="0.25"/>
  <cols>
    <col min="1" max="1" width="1.5" style="103" customWidth="1"/>
    <col min="2" max="8" width="5.5" style="103" customWidth="1"/>
    <col min="9" max="9" width="1.5" style="103" customWidth="1"/>
    <col min="10" max="16" width="5.5" style="103" customWidth="1"/>
    <col min="17" max="17" width="1.5" style="103" customWidth="1"/>
    <col min="18" max="16384" width="5" style="103"/>
  </cols>
  <sheetData>
    <row r="1" spans="1:17" ht="18" x14ac:dyDescent="0.25">
      <c r="A1" s="387" t="s">
        <v>877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  <c r="N1" s="388"/>
      <c r="O1" s="388"/>
      <c r="P1" s="388"/>
      <c r="Q1" s="389"/>
    </row>
    <row r="2" spans="1:17" ht="23.25" customHeight="1" x14ac:dyDescent="0.25"/>
    <row r="3" spans="1:17" x14ac:dyDescent="0.25">
      <c r="A3" s="104"/>
      <c r="B3" s="378"/>
      <c r="C3" s="379"/>
      <c r="D3" s="379"/>
      <c r="E3" s="379"/>
      <c r="F3" s="379"/>
      <c r="G3" s="379"/>
      <c r="H3" s="380"/>
      <c r="I3" s="104"/>
      <c r="J3" s="106"/>
      <c r="K3" s="106"/>
      <c r="L3" s="106"/>
      <c r="M3" s="106"/>
      <c r="N3" s="106"/>
      <c r="O3" s="106"/>
      <c r="P3" s="106"/>
      <c r="Q3" s="104"/>
    </row>
    <row r="4" spans="1:17" x14ac:dyDescent="0.25">
      <c r="A4" s="104"/>
      <c r="B4" s="381"/>
      <c r="C4" s="382"/>
      <c r="D4" s="382"/>
      <c r="E4" s="382"/>
      <c r="F4" s="382"/>
      <c r="G4" s="382"/>
      <c r="H4" s="383"/>
      <c r="I4" s="104"/>
      <c r="J4" s="104"/>
      <c r="K4" s="104"/>
      <c r="L4" s="104"/>
      <c r="M4" s="104"/>
      <c r="N4" s="104"/>
      <c r="O4" s="104"/>
      <c r="P4" s="104"/>
      <c r="Q4" s="104"/>
    </row>
    <row r="5" spans="1:17" x14ac:dyDescent="0.25">
      <c r="A5" s="104"/>
      <c r="B5" s="381"/>
      <c r="C5" s="382"/>
      <c r="D5" s="382"/>
      <c r="E5" s="382"/>
      <c r="F5" s="382"/>
      <c r="G5" s="382"/>
      <c r="H5" s="383"/>
      <c r="I5" s="104"/>
      <c r="J5" s="104"/>
      <c r="K5" s="104"/>
      <c r="L5" s="104"/>
      <c r="M5" s="104"/>
      <c r="N5" s="104"/>
      <c r="O5" s="104"/>
      <c r="P5" s="104"/>
      <c r="Q5" s="104"/>
    </row>
    <row r="6" spans="1:17" x14ac:dyDescent="0.25">
      <c r="A6" s="104"/>
      <c r="B6" s="381"/>
      <c r="C6" s="382"/>
      <c r="D6" s="382"/>
      <c r="E6" s="382"/>
      <c r="F6" s="382"/>
      <c r="G6" s="382"/>
      <c r="H6" s="383"/>
      <c r="I6" s="104"/>
      <c r="J6" s="104"/>
      <c r="K6" s="104"/>
      <c r="L6" s="104"/>
      <c r="M6" s="104"/>
      <c r="N6" s="104"/>
      <c r="O6" s="104"/>
      <c r="P6" s="104"/>
      <c r="Q6" s="104"/>
    </row>
    <row r="7" spans="1:17" x14ac:dyDescent="0.25">
      <c r="A7" s="104"/>
      <c r="B7" s="381"/>
      <c r="C7" s="382"/>
      <c r="D7" s="382"/>
      <c r="E7" s="382"/>
      <c r="F7" s="382"/>
      <c r="G7" s="382"/>
      <c r="H7" s="383"/>
      <c r="I7" s="104"/>
      <c r="J7" s="104"/>
      <c r="K7" s="104"/>
      <c r="L7" s="104"/>
      <c r="M7" s="104"/>
      <c r="N7" s="104"/>
      <c r="O7" s="104"/>
      <c r="P7" s="104"/>
      <c r="Q7" s="104"/>
    </row>
    <row r="8" spans="1:17" x14ac:dyDescent="0.25">
      <c r="A8" s="104"/>
      <c r="B8" s="381"/>
      <c r="C8" s="382"/>
      <c r="D8" s="382"/>
      <c r="E8" s="382"/>
      <c r="F8" s="382"/>
      <c r="G8" s="382"/>
      <c r="H8" s="383"/>
      <c r="I8" s="104"/>
      <c r="J8" s="104"/>
      <c r="K8" s="104"/>
      <c r="L8" s="104"/>
      <c r="M8" s="104"/>
      <c r="N8" s="104"/>
      <c r="O8" s="104"/>
      <c r="P8" s="104"/>
      <c r="Q8" s="104"/>
    </row>
    <row r="9" spans="1:17" x14ac:dyDescent="0.25">
      <c r="A9" s="104"/>
      <c r="B9" s="381"/>
      <c r="C9" s="382"/>
      <c r="D9" s="382"/>
      <c r="E9" s="382"/>
      <c r="F9" s="382"/>
      <c r="G9" s="382"/>
      <c r="H9" s="383"/>
      <c r="I9" s="104"/>
      <c r="J9" s="104"/>
      <c r="K9" s="104"/>
      <c r="L9" s="104"/>
      <c r="M9" s="104"/>
      <c r="N9" s="104"/>
      <c r="O9" s="104"/>
      <c r="P9" s="104"/>
      <c r="Q9" s="104"/>
    </row>
    <row r="10" spans="1:17" x14ac:dyDescent="0.25">
      <c r="A10" s="104"/>
      <c r="B10" s="381"/>
      <c r="C10" s="382"/>
      <c r="D10" s="382"/>
      <c r="E10" s="382"/>
      <c r="F10" s="382"/>
      <c r="G10" s="382"/>
      <c r="H10" s="383"/>
      <c r="I10" s="104"/>
      <c r="J10" s="104"/>
      <c r="K10" s="104"/>
      <c r="L10" s="104"/>
      <c r="M10" s="104"/>
      <c r="N10" s="104"/>
      <c r="O10" s="104"/>
      <c r="P10" s="104"/>
      <c r="Q10" s="104"/>
    </row>
    <row r="11" spans="1:17" x14ac:dyDescent="0.25">
      <c r="A11" s="104"/>
      <c r="B11" s="381"/>
      <c r="C11" s="382"/>
      <c r="D11" s="382"/>
      <c r="E11" s="382"/>
      <c r="F11" s="382"/>
      <c r="G11" s="382"/>
      <c r="H11" s="383"/>
      <c r="I11" s="104"/>
      <c r="J11" s="104"/>
      <c r="K11" s="104"/>
      <c r="L11" s="104"/>
      <c r="M11" s="104"/>
      <c r="N11" s="104"/>
      <c r="O11" s="104"/>
      <c r="P11" s="104"/>
      <c r="Q11" s="104"/>
    </row>
    <row r="12" spans="1:17" x14ac:dyDescent="0.25">
      <c r="A12" s="104"/>
      <c r="B12" s="381"/>
      <c r="C12" s="382"/>
      <c r="D12" s="382"/>
      <c r="E12" s="382"/>
      <c r="F12" s="382"/>
      <c r="G12" s="382"/>
      <c r="H12" s="383"/>
      <c r="I12" s="104"/>
      <c r="J12" s="104"/>
      <c r="K12" s="104"/>
      <c r="L12" s="104"/>
      <c r="M12" s="104"/>
      <c r="N12" s="104"/>
      <c r="O12" s="104"/>
      <c r="P12" s="104"/>
      <c r="Q12" s="104"/>
    </row>
    <row r="13" spans="1:17" x14ac:dyDescent="0.25">
      <c r="A13" s="104"/>
      <c r="B13" s="384"/>
      <c r="C13" s="385"/>
      <c r="D13" s="385"/>
      <c r="E13" s="385"/>
      <c r="F13" s="385"/>
      <c r="G13" s="385"/>
      <c r="H13" s="386"/>
      <c r="I13" s="104"/>
      <c r="J13" s="104"/>
      <c r="K13" s="104"/>
      <c r="L13" s="104"/>
      <c r="M13" s="104"/>
      <c r="N13" s="104"/>
      <c r="O13" s="104"/>
      <c r="P13" s="104"/>
      <c r="Q13" s="104"/>
    </row>
    <row r="14" spans="1:17" s="105" customFormat="1" ht="38.25" customHeight="1" x14ac:dyDescent="0.2">
      <c r="A14" s="104"/>
      <c r="B14" s="107" t="s">
        <v>599</v>
      </c>
      <c r="C14" s="368" t="str">
        <f>VLOOKUP(B14,'Orçamento Sintético'!A:J,4,0)</f>
        <v>INSTALAÇÕES PROVISÓRIAS DE LUZ , FORÇA,TELEFONE E LÓGICA</v>
      </c>
      <c r="D14" s="368"/>
      <c r="E14" s="368"/>
      <c r="F14" s="368"/>
      <c r="G14" s="368"/>
      <c r="H14" s="368"/>
      <c r="I14" s="104"/>
      <c r="J14" s="107" t="s">
        <v>602</v>
      </c>
      <c r="K14" s="368" t="str">
        <f>VLOOKUP(J14,'Orçamento Sintético'!A:J,4,0)</f>
        <v>EXECUÇÃO DE RESERVATÓRIO ELEVADO DE ÁGUA (1000 LITROS) EM CANTEIRO DE OBRA, APOIADO EM ESTRUTURA DE MADEIRA. AF_02/2016_PA</v>
      </c>
      <c r="L14" s="368"/>
      <c r="M14" s="368"/>
      <c r="N14" s="368"/>
      <c r="O14" s="368"/>
      <c r="P14" s="368"/>
      <c r="Q14" s="104"/>
    </row>
    <row r="16" spans="1:17" x14ac:dyDescent="0.25">
      <c r="B16" s="369"/>
      <c r="C16" s="370"/>
      <c r="D16" s="370"/>
      <c r="E16" s="370"/>
      <c r="F16" s="370"/>
      <c r="G16" s="370"/>
      <c r="H16" s="371"/>
      <c r="J16" s="369"/>
      <c r="K16" s="370"/>
      <c r="L16" s="370"/>
      <c r="M16" s="370"/>
      <c r="N16" s="370"/>
      <c r="O16" s="370"/>
      <c r="P16" s="371"/>
    </row>
    <row r="17" spans="1:17" x14ac:dyDescent="0.25">
      <c r="B17" s="372"/>
      <c r="C17" s="373"/>
      <c r="D17" s="373"/>
      <c r="E17" s="373"/>
      <c r="F17" s="373"/>
      <c r="G17" s="373"/>
      <c r="H17" s="374"/>
      <c r="J17" s="372"/>
      <c r="K17" s="373"/>
      <c r="L17" s="373"/>
      <c r="M17" s="373"/>
      <c r="N17" s="373"/>
      <c r="O17" s="373"/>
      <c r="P17" s="374"/>
    </row>
    <row r="18" spans="1:17" x14ac:dyDescent="0.25">
      <c r="B18" s="372"/>
      <c r="C18" s="373"/>
      <c r="D18" s="373"/>
      <c r="E18" s="373"/>
      <c r="F18" s="373"/>
      <c r="G18" s="373"/>
      <c r="H18" s="374"/>
      <c r="J18" s="372"/>
      <c r="K18" s="373"/>
      <c r="L18" s="373"/>
      <c r="M18" s="373"/>
      <c r="N18" s="373"/>
      <c r="O18" s="373"/>
      <c r="P18" s="374"/>
    </row>
    <row r="19" spans="1:17" x14ac:dyDescent="0.25">
      <c r="B19" s="372"/>
      <c r="C19" s="373"/>
      <c r="D19" s="373"/>
      <c r="E19" s="373"/>
      <c r="F19" s="373"/>
      <c r="G19" s="373"/>
      <c r="H19" s="374"/>
      <c r="J19" s="372"/>
      <c r="K19" s="373"/>
      <c r="L19" s="373"/>
      <c r="M19" s="373"/>
      <c r="N19" s="373"/>
      <c r="O19" s="373"/>
      <c r="P19" s="374"/>
    </row>
    <row r="20" spans="1:17" x14ac:dyDescent="0.25">
      <c r="B20" s="372"/>
      <c r="C20" s="373"/>
      <c r="D20" s="373"/>
      <c r="E20" s="373"/>
      <c r="F20" s="373"/>
      <c r="G20" s="373"/>
      <c r="H20" s="374"/>
      <c r="J20" s="372"/>
      <c r="K20" s="373"/>
      <c r="L20" s="373"/>
      <c r="M20" s="373"/>
      <c r="N20" s="373"/>
      <c r="O20" s="373"/>
      <c r="P20" s="374"/>
    </row>
    <row r="21" spans="1:17" x14ac:dyDescent="0.25">
      <c r="B21" s="372"/>
      <c r="C21" s="373"/>
      <c r="D21" s="373"/>
      <c r="E21" s="373"/>
      <c r="F21" s="373"/>
      <c r="G21" s="373"/>
      <c r="H21" s="374"/>
      <c r="J21" s="372"/>
      <c r="K21" s="373"/>
      <c r="L21" s="373"/>
      <c r="M21" s="373"/>
      <c r="N21" s="373"/>
      <c r="O21" s="373"/>
      <c r="P21" s="374"/>
    </row>
    <row r="22" spans="1:17" x14ac:dyDescent="0.25">
      <c r="B22" s="372"/>
      <c r="C22" s="373"/>
      <c r="D22" s="373"/>
      <c r="E22" s="373"/>
      <c r="F22" s="373"/>
      <c r="G22" s="373"/>
      <c r="H22" s="374"/>
      <c r="J22" s="372"/>
      <c r="K22" s="373"/>
      <c r="L22" s="373"/>
      <c r="M22" s="373"/>
      <c r="N22" s="373"/>
      <c r="O22" s="373"/>
      <c r="P22" s="374"/>
    </row>
    <row r="23" spans="1:17" x14ac:dyDescent="0.25">
      <c r="B23" s="372"/>
      <c r="C23" s="373"/>
      <c r="D23" s="373"/>
      <c r="E23" s="373"/>
      <c r="F23" s="373"/>
      <c r="G23" s="373"/>
      <c r="H23" s="374"/>
      <c r="J23" s="372"/>
      <c r="K23" s="373"/>
      <c r="L23" s="373"/>
      <c r="M23" s="373"/>
      <c r="N23" s="373"/>
      <c r="O23" s="373"/>
      <c r="P23" s="374"/>
    </row>
    <row r="24" spans="1:17" x14ac:dyDescent="0.25">
      <c r="B24" s="372"/>
      <c r="C24" s="373"/>
      <c r="D24" s="373"/>
      <c r="E24" s="373"/>
      <c r="F24" s="373"/>
      <c r="G24" s="373"/>
      <c r="H24" s="374"/>
      <c r="J24" s="372"/>
      <c r="K24" s="373"/>
      <c r="L24" s="373"/>
      <c r="M24" s="373"/>
      <c r="N24" s="373"/>
      <c r="O24" s="373"/>
      <c r="P24" s="374"/>
    </row>
    <row r="25" spans="1:17" x14ac:dyDescent="0.25">
      <c r="B25" s="372"/>
      <c r="C25" s="373"/>
      <c r="D25" s="373"/>
      <c r="E25" s="373"/>
      <c r="F25" s="373"/>
      <c r="G25" s="373"/>
      <c r="H25" s="374"/>
      <c r="J25" s="372"/>
      <c r="K25" s="373"/>
      <c r="L25" s="373"/>
      <c r="M25" s="373"/>
      <c r="N25" s="373"/>
      <c r="O25" s="373"/>
      <c r="P25" s="374"/>
    </row>
    <row r="26" spans="1:17" x14ac:dyDescent="0.25">
      <c r="B26" s="375"/>
      <c r="C26" s="376"/>
      <c r="D26" s="376"/>
      <c r="E26" s="376"/>
      <c r="F26" s="376"/>
      <c r="G26" s="376"/>
      <c r="H26" s="377"/>
      <c r="J26" s="375"/>
      <c r="K26" s="376"/>
      <c r="L26" s="376"/>
      <c r="M26" s="376"/>
      <c r="N26" s="376"/>
      <c r="O26" s="376"/>
      <c r="P26" s="377"/>
    </row>
    <row r="27" spans="1:17" s="104" customFormat="1" ht="21.75" customHeight="1" x14ac:dyDescent="0.2">
      <c r="B27" s="107" t="s">
        <v>600</v>
      </c>
      <c r="C27" s="368" t="str">
        <f>VLOOKUP(B27,'Orçamento Sintético'!A:J,4,0)</f>
        <v>FOSSA SÉPTICA E SUMIDOURO  EM ALVENARIA</v>
      </c>
      <c r="D27" s="368"/>
      <c r="E27" s="368"/>
      <c r="F27" s="368"/>
      <c r="G27" s="368"/>
      <c r="H27" s="368"/>
      <c r="J27" s="107" t="s">
        <v>603</v>
      </c>
      <c r="K27" s="368" t="str">
        <f>VLOOKUP(J27,'Orçamento Sintético'!A:J,4,0)</f>
        <v>EXECUÇÃO DE SANITÁRIO E VESTIÁRIO EM CANTEIRO DE OBRA EM CHAPA DE MADEIRA COMPENSADA, NÃO INCLUSO MOBILIÁRIO. AF_02/2016</v>
      </c>
      <c r="L27" s="368"/>
      <c r="M27" s="368"/>
      <c r="N27" s="368"/>
      <c r="O27" s="368"/>
      <c r="P27" s="368"/>
    </row>
    <row r="28" spans="1:17" ht="7.5" customHeight="1" x14ac:dyDescent="0.25"/>
    <row r="29" spans="1:17" x14ac:dyDescent="0.25">
      <c r="A29" s="104"/>
      <c r="B29" s="378"/>
      <c r="C29" s="379"/>
      <c r="D29" s="379"/>
      <c r="E29" s="379"/>
      <c r="F29" s="379"/>
      <c r="G29" s="379"/>
      <c r="H29" s="380"/>
      <c r="I29" s="104"/>
      <c r="J29" s="378"/>
      <c r="K29" s="379"/>
      <c r="L29" s="379"/>
      <c r="M29" s="379"/>
      <c r="N29" s="379"/>
      <c r="O29" s="379"/>
      <c r="P29" s="380"/>
      <c r="Q29" s="104"/>
    </row>
    <row r="30" spans="1:17" x14ac:dyDescent="0.25">
      <c r="A30" s="104"/>
      <c r="B30" s="381"/>
      <c r="C30" s="382"/>
      <c r="D30" s="382"/>
      <c r="E30" s="382"/>
      <c r="F30" s="382"/>
      <c r="G30" s="382"/>
      <c r="H30" s="383"/>
      <c r="I30" s="104"/>
      <c r="J30" s="381"/>
      <c r="K30" s="382"/>
      <c r="L30" s="382"/>
      <c r="M30" s="382"/>
      <c r="N30" s="382"/>
      <c r="O30" s="382"/>
      <c r="P30" s="383"/>
      <c r="Q30" s="104"/>
    </row>
    <row r="31" spans="1:17" x14ac:dyDescent="0.25">
      <c r="A31" s="104"/>
      <c r="B31" s="381"/>
      <c r="C31" s="382"/>
      <c r="D31" s="382"/>
      <c r="E31" s="382"/>
      <c r="F31" s="382"/>
      <c r="G31" s="382"/>
      <c r="H31" s="383"/>
      <c r="I31" s="104"/>
      <c r="J31" s="381"/>
      <c r="K31" s="382"/>
      <c r="L31" s="382"/>
      <c r="M31" s="382"/>
      <c r="N31" s="382"/>
      <c r="O31" s="382"/>
      <c r="P31" s="383"/>
      <c r="Q31" s="104"/>
    </row>
    <row r="32" spans="1:17" x14ac:dyDescent="0.25">
      <c r="A32" s="104"/>
      <c r="B32" s="381"/>
      <c r="C32" s="382"/>
      <c r="D32" s="382"/>
      <c r="E32" s="382"/>
      <c r="F32" s="382"/>
      <c r="G32" s="382"/>
      <c r="H32" s="383"/>
      <c r="I32" s="104"/>
      <c r="J32" s="381"/>
      <c r="K32" s="382"/>
      <c r="L32" s="382"/>
      <c r="M32" s="382"/>
      <c r="N32" s="382"/>
      <c r="O32" s="382"/>
      <c r="P32" s="383"/>
      <c r="Q32" s="104"/>
    </row>
    <row r="33" spans="1:17" x14ac:dyDescent="0.25">
      <c r="A33" s="104"/>
      <c r="B33" s="381"/>
      <c r="C33" s="382"/>
      <c r="D33" s="382"/>
      <c r="E33" s="382"/>
      <c r="F33" s="382"/>
      <c r="G33" s="382"/>
      <c r="H33" s="383"/>
      <c r="I33" s="104"/>
      <c r="J33" s="381"/>
      <c r="K33" s="382"/>
      <c r="L33" s="382"/>
      <c r="M33" s="382"/>
      <c r="N33" s="382"/>
      <c r="O33" s="382"/>
      <c r="P33" s="383"/>
      <c r="Q33" s="104"/>
    </row>
    <row r="34" spans="1:17" x14ac:dyDescent="0.25">
      <c r="A34" s="104"/>
      <c r="B34" s="381"/>
      <c r="C34" s="382"/>
      <c r="D34" s="382"/>
      <c r="E34" s="382"/>
      <c r="F34" s="382"/>
      <c r="G34" s="382"/>
      <c r="H34" s="383"/>
      <c r="I34" s="104"/>
      <c r="J34" s="381"/>
      <c r="K34" s="382"/>
      <c r="L34" s="382"/>
      <c r="M34" s="382"/>
      <c r="N34" s="382"/>
      <c r="O34" s="382"/>
      <c r="P34" s="383"/>
      <c r="Q34" s="104"/>
    </row>
    <row r="35" spans="1:17" x14ac:dyDescent="0.25">
      <c r="A35" s="104"/>
      <c r="B35" s="381"/>
      <c r="C35" s="382"/>
      <c r="D35" s="382"/>
      <c r="E35" s="382"/>
      <c r="F35" s="382"/>
      <c r="G35" s="382"/>
      <c r="H35" s="383"/>
      <c r="I35" s="104"/>
      <c r="J35" s="381"/>
      <c r="K35" s="382"/>
      <c r="L35" s="382"/>
      <c r="M35" s="382"/>
      <c r="N35" s="382"/>
      <c r="O35" s="382"/>
      <c r="P35" s="383"/>
      <c r="Q35" s="104"/>
    </row>
    <row r="36" spans="1:17" x14ac:dyDescent="0.25">
      <c r="A36" s="104"/>
      <c r="B36" s="381"/>
      <c r="C36" s="382"/>
      <c r="D36" s="382"/>
      <c r="E36" s="382"/>
      <c r="F36" s="382"/>
      <c r="G36" s="382"/>
      <c r="H36" s="383"/>
      <c r="I36" s="104"/>
      <c r="J36" s="381"/>
      <c r="K36" s="382"/>
      <c r="L36" s="382"/>
      <c r="M36" s="382"/>
      <c r="N36" s="382"/>
      <c r="O36" s="382"/>
      <c r="P36" s="383"/>
      <c r="Q36" s="104"/>
    </row>
    <row r="37" spans="1:17" x14ac:dyDescent="0.25">
      <c r="A37" s="104"/>
      <c r="B37" s="381"/>
      <c r="C37" s="382"/>
      <c r="D37" s="382"/>
      <c r="E37" s="382"/>
      <c r="F37" s="382"/>
      <c r="G37" s="382"/>
      <c r="H37" s="383"/>
      <c r="I37" s="104"/>
      <c r="J37" s="381"/>
      <c r="K37" s="382"/>
      <c r="L37" s="382"/>
      <c r="M37" s="382"/>
      <c r="N37" s="382"/>
      <c r="O37" s="382"/>
      <c r="P37" s="383"/>
      <c r="Q37" s="104"/>
    </row>
    <row r="38" spans="1:17" x14ac:dyDescent="0.25">
      <c r="A38" s="104"/>
      <c r="B38" s="381"/>
      <c r="C38" s="382"/>
      <c r="D38" s="382"/>
      <c r="E38" s="382"/>
      <c r="F38" s="382"/>
      <c r="G38" s="382"/>
      <c r="H38" s="383"/>
      <c r="I38" s="104"/>
      <c r="J38" s="381"/>
      <c r="K38" s="382"/>
      <c r="L38" s="382"/>
      <c r="M38" s="382"/>
      <c r="N38" s="382"/>
      <c r="O38" s="382"/>
      <c r="P38" s="383"/>
      <c r="Q38" s="104"/>
    </row>
    <row r="39" spans="1:17" x14ac:dyDescent="0.25">
      <c r="A39" s="104"/>
      <c r="B39" s="384"/>
      <c r="C39" s="385"/>
      <c r="D39" s="385"/>
      <c r="E39" s="385"/>
      <c r="F39" s="385"/>
      <c r="G39" s="385"/>
      <c r="H39" s="386"/>
      <c r="I39" s="104"/>
      <c r="J39" s="384"/>
      <c r="K39" s="385"/>
      <c r="L39" s="385"/>
      <c r="M39" s="385"/>
      <c r="N39" s="385"/>
      <c r="O39" s="385"/>
      <c r="P39" s="386"/>
      <c r="Q39" s="104"/>
    </row>
    <row r="40" spans="1:17" s="105" customFormat="1" ht="24" customHeight="1" x14ac:dyDescent="0.2">
      <c r="A40" s="104"/>
      <c r="B40" s="107" t="s">
        <v>606</v>
      </c>
      <c r="C40" s="368" t="str">
        <f>VLOOKUP(B40,'Orçamento Sintético'!A:J,4,0)</f>
        <v>LOCAÇÃO DA OBRA - EXECUÇÃO DE GABARITO</v>
      </c>
      <c r="D40" s="368"/>
      <c r="E40" s="368"/>
      <c r="F40" s="368"/>
      <c r="G40" s="368"/>
      <c r="H40" s="368"/>
      <c r="I40" s="104"/>
      <c r="J40" s="107" t="s">
        <v>620</v>
      </c>
      <c r="K40" s="368" t="str">
        <f>VLOOKUP(J40,'Orçamento Sintético'!A:J,4,0)</f>
        <v>ATERRO MANUAL DE VALAS COM SOLO ARGILO-ARENOSO E COMPACTAÇÃO MECANIZADA. AF_05/2016</v>
      </c>
      <c r="L40" s="368"/>
      <c r="M40" s="368"/>
      <c r="N40" s="368"/>
      <c r="O40" s="368"/>
      <c r="P40" s="368"/>
      <c r="Q40" s="104"/>
    </row>
    <row r="41" spans="1:17" ht="5.25" customHeight="1" x14ac:dyDescent="0.25"/>
    <row r="42" spans="1:17" x14ac:dyDescent="0.25">
      <c r="B42" s="369"/>
      <c r="C42" s="370"/>
      <c r="D42" s="370"/>
      <c r="E42" s="370"/>
      <c r="F42" s="370"/>
      <c r="G42" s="370"/>
      <c r="H42" s="371"/>
      <c r="J42" s="369"/>
      <c r="K42" s="370"/>
      <c r="L42" s="370"/>
      <c r="M42" s="370"/>
      <c r="N42" s="370"/>
      <c r="O42" s="370"/>
      <c r="P42" s="371"/>
    </row>
    <row r="43" spans="1:17" x14ac:dyDescent="0.25">
      <c r="B43" s="372"/>
      <c r="C43" s="373"/>
      <c r="D43" s="373"/>
      <c r="E43" s="373"/>
      <c r="F43" s="373"/>
      <c r="G43" s="373"/>
      <c r="H43" s="374"/>
      <c r="J43" s="372"/>
      <c r="K43" s="373"/>
      <c r="L43" s="373"/>
      <c r="M43" s="373"/>
      <c r="N43" s="373"/>
      <c r="O43" s="373"/>
      <c r="P43" s="374"/>
    </row>
    <row r="44" spans="1:17" x14ac:dyDescent="0.25">
      <c r="B44" s="372"/>
      <c r="C44" s="373"/>
      <c r="D44" s="373"/>
      <c r="E44" s="373"/>
      <c r="F44" s="373"/>
      <c r="G44" s="373"/>
      <c r="H44" s="374"/>
      <c r="J44" s="372"/>
      <c r="K44" s="373"/>
      <c r="L44" s="373"/>
      <c r="M44" s="373"/>
      <c r="N44" s="373"/>
      <c r="O44" s="373"/>
      <c r="P44" s="374"/>
    </row>
    <row r="45" spans="1:17" x14ac:dyDescent="0.25">
      <c r="B45" s="372"/>
      <c r="C45" s="373"/>
      <c r="D45" s="373"/>
      <c r="E45" s="373"/>
      <c r="F45" s="373"/>
      <c r="G45" s="373"/>
      <c r="H45" s="374"/>
      <c r="J45" s="372"/>
      <c r="K45" s="373"/>
      <c r="L45" s="373"/>
      <c r="M45" s="373"/>
      <c r="N45" s="373"/>
      <c r="O45" s="373"/>
      <c r="P45" s="374"/>
    </row>
    <row r="46" spans="1:17" x14ac:dyDescent="0.25">
      <c r="B46" s="372"/>
      <c r="C46" s="373"/>
      <c r="D46" s="373"/>
      <c r="E46" s="373"/>
      <c r="F46" s="373"/>
      <c r="G46" s="373"/>
      <c r="H46" s="374"/>
      <c r="J46" s="372"/>
      <c r="K46" s="373"/>
      <c r="L46" s="373"/>
      <c r="M46" s="373"/>
      <c r="N46" s="373"/>
      <c r="O46" s="373"/>
      <c r="P46" s="374"/>
    </row>
    <row r="47" spans="1:17" x14ac:dyDescent="0.25">
      <c r="B47" s="372"/>
      <c r="C47" s="373"/>
      <c r="D47" s="373"/>
      <c r="E47" s="373"/>
      <c r="F47" s="373"/>
      <c r="G47" s="373"/>
      <c r="H47" s="374"/>
      <c r="J47" s="372"/>
      <c r="K47" s="373"/>
      <c r="L47" s="373"/>
      <c r="M47" s="373"/>
      <c r="N47" s="373"/>
      <c r="O47" s="373"/>
      <c r="P47" s="374"/>
    </row>
    <row r="48" spans="1:17" x14ac:dyDescent="0.25">
      <c r="B48" s="372"/>
      <c r="C48" s="373"/>
      <c r="D48" s="373"/>
      <c r="E48" s="373"/>
      <c r="F48" s="373"/>
      <c r="G48" s="373"/>
      <c r="H48" s="374"/>
      <c r="J48" s="372"/>
      <c r="K48" s="373"/>
      <c r="L48" s="373"/>
      <c r="M48" s="373"/>
      <c r="N48" s="373"/>
      <c r="O48" s="373"/>
      <c r="P48" s="374"/>
    </row>
    <row r="49" spans="2:16" x14ac:dyDescent="0.25">
      <c r="B49" s="372"/>
      <c r="C49" s="373"/>
      <c r="D49" s="373"/>
      <c r="E49" s="373"/>
      <c r="F49" s="373"/>
      <c r="G49" s="373"/>
      <c r="H49" s="374"/>
      <c r="J49" s="372"/>
      <c r="K49" s="373"/>
      <c r="L49" s="373"/>
      <c r="M49" s="373"/>
      <c r="N49" s="373"/>
      <c r="O49" s="373"/>
      <c r="P49" s="374"/>
    </row>
    <row r="50" spans="2:16" x14ac:dyDescent="0.25">
      <c r="B50" s="372"/>
      <c r="C50" s="373"/>
      <c r="D50" s="373"/>
      <c r="E50" s="373"/>
      <c r="F50" s="373"/>
      <c r="G50" s="373"/>
      <c r="H50" s="374"/>
      <c r="J50" s="372"/>
      <c r="K50" s="373"/>
      <c r="L50" s="373"/>
      <c r="M50" s="373"/>
      <c r="N50" s="373"/>
      <c r="O50" s="373"/>
      <c r="P50" s="374"/>
    </row>
    <row r="51" spans="2:16" x14ac:dyDescent="0.25">
      <c r="B51" s="372"/>
      <c r="C51" s="373"/>
      <c r="D51" s="373"/>
      <c r="E51" s="373"/>
      <c r="F51" s="373"/>
      <c r="G51" s="373"/>
      <c r="H51" s="374"/>
      <c r="J51" s="372"/>
      <c r="K51" s="373"/>
      <c r="L51" s="373"/>
      <c r="M51" s="373"/>
      <c r="N51" s="373"/>
      <c r="O51" s="373"/>
      <c r="P51" s="374"/>
    </row>
    <row r="52" spans="2:16" x14ac:dyDescent="0.25">
      <c r="B52" s="375"/>
      <c r="C52" s="376"/>
      <c r="D52" s="376"/>
      <c r="E52" s="376"/>
      <c r="F52" s="376"/>
      <c r="G52" s="376"/>
      <c r="H52" s="377"/>
      <c r="J52" s="375"/>
      <c r="K52" s="376"/>
      <c r="L52" s="376"/>
      <c r="M52" s="376"/>
      <c r="N52" s="376"/>
      <c r="O52" s="376"/>
      <c r="P52" s="377"/>
    </row>
    <row r="53" spans="2:16" s="104" customFormat="1" ht="12.75" x14ac:dyDescent="0.2">
      <c r="B53" s="107" t="s">
        <v>621</v>
      </c>
      <c r="C53" s="368" t="str">
        <f>VLOOKUP(B53,'Orçamento Sintético'!A:J,4,0)</f>
        <v>ESCAVAÇÃO MANUAL DE VALA COM PROFUNDIDADE MENOR OU IGUAL A 1,30 M. AF_02/2021</v>
      </c>
      <c r="D53" s="368"/>
      <c r="E53" s="368"/>
      <c r="F53" s="368"/>
      <c r="G53" s="368"/>
      <c r="H53" s="368"/>
      <c r="J53" s="107" t="s">
        <v>627</v>
      </c>
      <c r="K53" s="368" t="str">
        <f>VLOOKUP(J53,'Orçamento Sintético'!A:J,4,0)</f>
        <v>LASTRO DE CONCRETO MAGRO, APLICADO EM BLOCOS DE COROAMENTO OU SAPATAS, ESPESSURA DE 5 CM. AF_08/2017</v>
      </c>
      <c r="L53" s="368"/>
      <c r="M53" s="368"/>
      <c r="N53" s="368"/>
      <c r="O53" s="368"/>
      <c r="P53" s="368"/>
    </row>
    <row r="54" spans="2:16" ht="39" customHeight="1" x14ac:dyDescent="0.25"/>
    <row r="55" spans="2:16" x14ac:dyDescent="0.25">
      <c r="B55" s="369"/>
      <c r="C55" s="370"/>
      <c r="D55" s="370"/>
      <c r="E55" s="370"/>
      <c r="F55" s="370"/>
      <c r="G55" s="370"/>
      <c r="H55" s="371"/>
      <c r="J55" s="369"/>
      <c r="K55" s="370"/>
      <c r="L55" s="370"/>
      <c r="M55" s="370"/>
      <c r="N55" s="370"/>
      <c r="O55" s="370"/>
      <c r="P55" s="371"/>
    </row>
    <row r="56" spans="2:16" x14ac:dyDescent="0.25">
      <c r="B56" s="372"/>
      <c r="C56" s="373"/>
      <c r="D56" s="373"/>
      <c r="E56" s="373"/>
      <c r="F56" s="373"/>
      <c r="G56" s="373"/>
      <c r="H56" s="374"/>
      <c r="J56" s="372"/>
      <c r="K56" s="373"/>
      <c r="L56" s="373"/>
      <c r="M56" s="373"/>
      <c r="N56" s="373"/>
      <c r="O56" s="373"/>
      <c r="P56" s="374"/>
    </row>
    <row r="57" spans="2:16" x14ac:dyDescent="0.25">
      <c r="B57" s="372"/>
      <c r="C57" s="373"/>
      <c r="D57" s="373"/>
      <c r="E57" s="373"/>
      <c r="F57" s="373"/>
      <c r="G57" s="373"/>
      <c r="H57" s="374"/>
      <c r="J57" s="372"/>
      <c r="K57" s="373"/>
      <c r="L57" s="373"/>
      <c r="M57" s="373"/>
      <c r="N57" s="373"/>
      <c r="O57" s="373"/>
      <c r="P57" s="374"/>
    </row>
    <row r="58" spans="2:16" x14ac:dyDescent="0.25">
      <c r="B58" s="372"/>
      <c r="C58" s="373"/>
      <c r="D58" s="373"/>
      <c r="E58" s="373"/>
      <c r="F58" s="373"/>
      <c r="G58" s="373"/>
      <c r="H58" s="374"/>
      <c r="J58" s="372"/>
      <c r="K58" s="373"/>
      <c r="L58" s="373"/>
      <c r="M58" s="373"/>
      <c r="N58" s="373"/>
      <c r="O58" s="373"/>
      <c r="P58" s="374"/>
    </row>
    <row r="59" spans="2:16" x14ac:dyDescent="0.25">
      <c r="B59" s="372"/>
      <c r="C59" s="373"/>
      <c r="D59" s="373"/>
      <c r="E59" s="373"/>
      <c r="F59" s="373"/>
      <c r="G59" s="373"/>
      <c r="H59" s="374"/>
      <c r="J59" s="372"/>
      <c r="K59" s="373"/>
      <c r="L59" s="373"/>
      <c r="M59" s="373"/>
      <c r="N59" s="373"/>
      <c r="O59" s="373"/>
      <c r="P59" s="374"/>
    </row>
    <row r="60" spans="2:16" x14ac:dyDescent="0.25">
      <c r="B60" s="372"/>
      <c r="C60" s="373"/>
      <c r="D60" s="373"/>
      <c r="E60" s="373"/>
      <c r="F60" s="373"/>
      <c r="G60" s="373"/>
      <c r="H60" s="374"/>
      <c r="J60" s="372"/>
      <c r="K60" s="373"/>
      <c r="L60" s="373"/>
      <c r="M60" s="373"/>
      <c r="N60" s="373"/>
      <c r="O60" s="373"/>
      <c r="P60" s="374"/>
    </row>
    <row r="61" spans="2:16" x14ac:dyDescent="0.25">
      <c r="B61" s="372"/>
      <c r="C61" s="373"/>
      <c r="D61" s="373"/>
      <c r="E61" s="373"/>
      <c r="F61" s="373"/>
      <c r="G61" s="373"/>
      <c r="H61" s="374"/>
      <c r="J61" s="372"/>
      <c r="K61" s="373"/>
      <c r="L61" s="373"/>
      <c r="M61" s="373"/>
      <c r="N61" s="373"/>
      <c r="O61" s="373"/>
      <c r="P61" s="374"/>
    </row>
    <row r="62" spans="2:16" x14ac:dyDescent="0.25">
      <c r="B62" s="372"/>
      <c r="C62" s="373"/>
      <c r="D62" s="373"/>
      <c r="E62" s="373"/>
      <c r="F62" s="373"/>
      <c r="G62" s="373"/>
      <c r="H62" s="374"/>
      <c r="J62" s="372"/>
      <c r="K62" s="373"/>
      <c r="L62" s="373"/>
      <c r="M62" s="373"/>
      <c r="N62" s="373"/>
      <c r="O62" s="373"/>
      <c r="P62" s="374"/>
    </row>
    <row r="63" spans="2:16" x14ac:dyDescent="0.25">
      <c r="B63" s="372"/>
      <c r="C63" s="373"/>
      <c r="D63" s="373"/>
      <c r="E63" s="373"/>
      <c r="F63" s="373"/>
      <c r="G63" s="373"/>
      <c r="H63" s="374"/>
      <c r="J63" s="372"/>
      <c r="K63" s="373"/>
      <c r="L63" s="373"/>
      <c r="M63" s="373"/>
      <c r="N63" s="373"/>
      <c r="O63" s="373"/>
      <c r="P63" s="374"/>
    </row>
    <row r="64" spans="2:16" x14ac:dyDescent="0.25">
      <c r="B64" s="372"/>
      <c r="C64" s="373"/>
      <c r="D64" s="373"/>
      <c r="E64" s="373"/>
      <c r="F64" s="373"/>
      <c r="G64" s="373"/>
      <c r="H64" s="374"/>
      <c r="J64" s="372"/>
      <c r="K64" s="373"/>
      <c r="L64" s="373"/>
      <c r="M64" s="373"/>
      <c r="N64" s="373"/>
      <c r="O64" s="373"/>
      <c r="P64" s="374"/>
    </row>
    <row r="65" spans="2:32" x14ac:dyDescent="0.25">
      <c r="B65" s="375"/>
      <c r="C65" s="376"/>
      <c r="D65" s="376"/>
      <c r="E65" s="376"/>
      <c r="F65" s="376"/>
      <c r="G65" s="376"/>
      <c r="H65" s="377"/>
      <c r="J65" s="375"/>
      <c r="K65" s="376"/>
      <c r="L65" s="376"/>
      <c r="M65" s="376"/>
      <c r="N65" s="376"/>
      <c r="O65" s="376"/>
      <c r="P65" s="377"/>
    </row>
    <row r="66" spans="2:32" ht="50.25" customHeight="1" x14ac:dyDescent="0.25">
      <c r="B66" s="107" t="s">
        <v>630</v>
      </c>
      <c r="C66" s="368" t="str">
        <f>VLOOKUP(B66,'Orçamento Sintético'!A:J,4,0)</f>
        <v>FABRICAÇÃO, MONTAGEM E DESMONTAGEM DE FÔRMA PARA SAPATA, EM MADEIRA SERRADA, E=25 MM, 4 UTILIZAÇÕES. AF_06/2017</v>
      </c>
      <c r="D66" s="368"/>
      <c r="E66" s="368"/>
      <c r="F66" s="368"/>
      <c r="G66" s="368"/>
      <c r="H66" s="368"/>
      <c r="J66" s="107" t="s">
        <v>632</v>
      </c>
      <c r="K66" s="368" t="str">
        <f>VLOOKUP(J66,'Orçamento Sintético'!A:J,4,0)</f>
        <v>ARMAÇÃO DE ESTRUTURAS DIVERSAS DE CONCRETO ARMADO, EXCETO VIGAS, PILARES, LAJES E FUNDAÇÕES, UTILIZANDO AÇO CA-50 DE 10,0 MM - MONTAGEM. AF_06/2022</v>
      </c>
      <c r="L66" s="368"/>
      <c r="M66" s="368"/>
      <c r="N66" s="368"/>
      <c r="O66" s="368"/>
      <c r="P66" s="368"/>
    </row>
    <row r="67" spans="2:32" ht="12" customHeight="1" x14ac:dyDescent="0.25"/>
    <row r="68" spans="2:32" x14ac:dyDescent="0.25">
      <c r="B68" s="369"/>
      <c r="C68" s="370"/>
      <c r="D68" s="370"/>
      <c r="E68" s="370"/>
      <c r="F68" s="370"/>
      <c r="G68" s="370"/>
      <c r="H68" s="371"/>
      <c r="J68" s="369"/>
      <c r="K68" s="370"/>
      <c r="L68" s="370"/>
      <c r="M68" s="370"/>
      <c r="N68" s="370"/>
      <c r="O68" s="370"/>
      <c r="P68" s="371"/>
    </row>
    <row r="69" spans="2:32" x14ac:dyDescent="0.25">
      <c r="B69" s="372"/>
      <c r="C69" s="373"/>
      <c r="D69" s="373"/>
      <c r="E69" s="373"/>
      <c r="F69" s="373"/>
      <c r="G69" s="373"/>
      <c r="H69" s="374"/>
      <c r="J69" s="372"/>
      <c r="K69" s="373"/>
      <c r="L69" s="373"/>
      <c r="M69" s="373"/>
      <c r="N69" s="373"/>
      <c r="O69" s="373"/>
      <c r="P69" s="374"/>
    </row>
    <row r="70" spans="2:32" x14ac:dyDescent="0.25">
      <c r="B70" s="372"/>
      <c r="C70" s="373"/>
      <c r="D70" s="373"/>
      <c r="E70" s="373"/>
      <c r="F70" s="373"/>
      <c r="G70" s="373"/>
      <c r="H70" s="374"/>
      <c r="J70" s="372"/>
      <c r="K70" s="373"/>
      <c r="L70" s="373"/>
      <c r="M70" s="373"/>
      <c r="N70" s="373"/>
      <c r="O70" s="373"/>
      <c r="P70" s="374"/>
      <c r="Z70" s="368"/>
      <c r="AA70" s="368"/>
      <c r="AB70" s="368"/>
      <c r="AC70" s="368"/>
      <c r="AD70" s="368"/>
      <c r="AE70" s="368"/>
      <c r="AF70" s="368"/>
    </row>
    <row r="71" spans="2:32" x14ac:dyDescent="0.25">
      <c r="B71" s="372"/>
      <c r="C71" s="373"/>
      <c r="D71" s="373"/>
      <c r="E71" s="373"/>
      <c r="F71" s="373"/>
      <c r="G71" s="373"/>
      <c r="H71" s="374"/>
      <c r="J71" s="372"/>
      <c r="K71" s="373"/>
      <c r="L71" s="373"/>
      <c r="M71" s="373"/>
      <c r="N71" s="373"/>
      <c r="O71" s="373"/>
      <c r="P71" s="374"/>
    </row>
    <row r="72" spans="2:32" x14ac:dyDescent="0.25">
      <c r="B72" s="372"/>
      <c r="C72" s="373"/>
      <c r="D72" s="373"/>
      <c r="E72" s="373"/>
      <c r="F72" s="373"/>
      <c r="G72" s="373"/>
      <c r="H72" s="374"/>
      <c r="J72" s="372"/>
      <c r="K72" s="373"/>
      <c r="L72" s="373"/>
      <c r="M72" s="373"/>
      <c r="N72" s="373"/>
      <c r="O72" s="373"/>
      <c r="P72" s="374"/>
    </row>
    <row r="73" spans="2:32" x14ac:dyDescent="0.25">
      <c r="B73" s="372"/>
      <c r="C73" s="373"/>
      <c r="D73" s="373"/>
      <c r="E73" s="373"/>
      <c r="F73" s="373"/>
      <c r="G73" s="373"/>
      <c r="H73" s="374"/>
      <c r="J73" s="372"/>
      <c r="K73" s="373"/>
      <c r="L73" s="373"/>
      <c r="M73" s="373"/>
      <c r="N73" s="373"/>
      <c r="O73" s="373"/>
      <c r="P73" s="374"/>
    </row>
    <row r="74" spans="2:32" x14ac:dyDescent="0.25">
      <c r="B74" s="372"/>
      <c r="C74" s="373"/>
      <c r="D74" s="373"/>
      <c r="E74" s="373"/>
      <c r="F74" s="373"/>
      <c r="G74" s="373"/>
      <c r="H74" s="374"/>
      <c r="J74" s="372"/>
      <c r="K74" s="373"/>
      <c r="L74" s="373"/>
      <c r="M74" s="373"/>
      <c r="N74" s="373"/>
      <c r="O74" s="373"/>
      <c r="P74" s="374"/>
    </row>
    <row r="75" spans="2:32" x14ac:dyDescent="0.25">
      <c r="B75" s="372"/>
      <c r="C75" s="373"/>
      <c r="D75" s="373"/>
      <c r="E75" s="373"/>
      <c r="F75" s="373"/>
      <c r="G75" s="373"/>
      <c r="H75" s="374"/>
      <c r="J75" s="372"/>
      <c r="K75" s="373"/>
      <c r="L75" s="373"/>
      <c r="M75" s="373"/>
      <c r="N75" s="373"/>
      <c r="O75" s="373"/>
      <c r="P75" s="374"/>
    </row>
    <row r="76" spans="2:32" x14ac:dyDescent="0.25">
      <c r="B76" s="372"/>
      <c r="C76" s="373"/>
      <c r="D76" s="373"/>
      <c r="E76" s="373"/>
      <c r="F76" s="373"/>
      <c r="G76" s="373"/>
      <c r="H76" s="374"/>
      <c r="J76" s="372"/>
      <c r="K76" s="373"/>
      <c r="L76" s="373"/>
      <c r="M76" s="373"/>
      <c r="N76" s="373"/>
      <c r="O76" s="373"/>
      <c r="P76" s="374"/>
    </row>
    <row r="77" spans="2:32" x14ac:dyDescent="0.25">
      <c r="B77" s="372"/>
      <c r="C77" s="373"/>
      <c r="D77" s="373"/>
      <c r="E77" s="373"/>
      <c r="F77" s="373"/>
      <c r="G77" s="373"/>
      <c r="H77" s="374"/>
      <c r="J77" s="372"/>
      <c r="K77" s="373"/>
      <c r="L77" s="373"/>
      <c r="M77" s="373"/>
      <c r="N77" s="373"/>
      <c r="O77" s="373"/>
      <c r="P77" s="374"/>
    </row>
    <row r="78" spans="2:32" x14ac:dyDescent="0.25">
      <c r="B78" s="375"/>
      <c r="C78" s="376"/>
      <c r="D78" s="376"/>
      <c r="E78" s="376"/>
      <c r="F78" s="376"/>
      <c r="G78" s="376"/>
      <c r="H78" s="377"/>
      <c r="J78" s="375"/>
      <c r="K78" s="376"/>
      <c r="L78" s="376"/>
      <c r="M78" s="376"/>
      <c r="N78" s="376"/>
      <c r="O78" s="376"/>
      <c r="P78" s="377"/>
    </row>
    <row r="79" spans="2:32" ht="26.25" customHeight="1" x14ac:dyDescent="0.25">
      <c r="B79" s="107" t="s">
        <v>634</v>
      </c>
      <c r="C79" s="368" t="str">
        <f>VLOOKUP(B79,'Orçamento Sintético'!A:J,4,0)</f>
        <v>ARMAÇÃO DE ESTRUTURAS DIVERSAS DE CONCRETO ARMADO, EXCETO VIGAS, PILARES, LAJES E FUNDAÇÕES, UTILIZANDO AÇO CA-60 DE 5,0 MM - MONTAGEM. AF_06/2022</v>
      </c>
      <c r="D79" s="368"/>
      <c r="E79" s="368"/>
      <c r="F79" s="368"/>
      <c r="G79" s="368"/>
      <c r="H79" s="368"/>
      <c r="J79" s="107" t="s">
        <v>635</v>
      </c>
      <c r="K79" s="368" t="str">
        <f>VLOOKUP(J79,'Orçamento Sintético'!A:J,4,0)</f>
        <v>CONCRETAGEM DE SAPATAS, FCK 30 MPA, COM USO DE BOMBA  LANÇAMENTO, ADENSAMENTO E ACABAMENTO. AF_11/2016</v>
      </c>
      <c r="L79" s="368"/>
      <c r="M79" s="368"/>
      <c r="N79" s="368"/>
      <c r="O79" s="368"/>
      <c r="P79" s="368"/>
    </row>
    <row r="80" spans="2:32" ht="15.75" customHeight="1" x14ac:dyDescent="0.25"/>
    <row r="81" spans="2:16" x14ac:dyDescent="0.25">
      <c r="B81" s="369"/>
      <c r="C81" s="370"/>
      <c r="D81" s="370"/>
      <c r="E81" s="370"/>
      <c r="F81" s="370"/>
      <c r="G81" s="370"/>
      <c r="H81" s="371"/>
      <c r="J81" s="369"/>
      <c r="K81" s="370"/>
      <c r="L81" s="370"/>
      <c r="M81" s="370"/>
      <c r="N81" s="370"/>
      <c r="O81" s="370"/>
      <c r="P81" s="371"/>
    </row>
    <row r="82" spans="2:16" x14ac:dyDescent="0.25">
      <c r="B82" s="372"/>
      <c r="C82" s="373"/>
      <c r="D82" s="373"/>
      <c r="E82" s="373"/>
      <c r="F82" s="373"/>
      <c r="G82" s="373"/>
      <c r="H82" s="374"/>
      <c r="J82" s="372"/>
      <c r="K82" s="373"/>
      <c r="L82" s="373"/>
      <c r="M82" s="373"/>
      <c r="N82" s="373"/>
      <c r="O82" s="373"/>
      <c r="P82" s="374"/>
    </row>
    <row r="83" spans="2:16" x14ac:dyDescent="0.25">
      <c r="B83" s="372"/>
      <c r="C83" s="373"/>
      <c r="D83" s="373"/>
      <c r="E83" s="373"/>
      <c r="F83" s="373"/>
      <c r="G83" s="373"/>
      <c r="H83" s="374"/>
      <c r="J83" s="372"/>
      <c r="K83" s="373"/>
      <c r="L83" s="373"/>
      <c r="M83" s="373"/>
      <c r="N83" s="373"/>
      <c r="O83" s="373"/>
      <c r="P83" s="374"/>
    </row>
    <row r="84" spans="2:16" x14ac:dyDescent="0.25">
      <c r="B84" s="372"/>
      <c r="C84" s="373"/>
      <c r="D84" s="373"/>
      <c r="E84" s="373"/>
      <c r="F84" s="373"/>
      <c r="G84" s="373"/>
      <c r="H84" s="374"/>
      <c r="J84" s="372"/>
      <c r="K84" s="373"/>
      <c r="L84" s="373"/>
      <c r="M84" s="373"/>
      <c r="N84" s="373"/>
      <c r="O84" s="373"/>
      <c r="P84" s="374"/>
    </row>
    <row r="85" spans="2:16" x14ac:dyDescent="0.25">
      <c r="B85" s="372"/>
      <c r="C85" s="373"/>
      <c r="D85" s="373"/>
      <c r="E85" s="373"/>
      <c r="F85" s="373"/>
      <c r="G85" s="373"/>
      <c r="H85" s="374"/>
      <c r="J85" s="372"/>
      <c r="K85" s="373"/>
      <c r="L85" s="373"/>
      <c r="M85" s="373"/>
      <c r="N85" s="373"/>
      <c r="O85" s="373"/>
      <c r="P85" s="374"/>
    </row>
    <row r="86" spans="2:16" x14ac:dyDescent="0.25">
      <c r="B86" s="372"/>
      <c r="C86" s="373"/>
      <c r="D86" s="373"/>
      <c r="E86" s="373"/>
      <c r="F86" s="373"/>
      <c r="G86" s="373"/>
      <c r="H86" s="374"/>
      <c r="J86" s="372"/>
      <c r="K86" s="373"/>
      <c r="L86" s="373"/>
      <c r="M86" s="373"/>
      <c r="N86" s="373"/>
      <c r="O86" s="373"/>
      <c r="P86" s="374"/>
    </row>
    <row r="87" spans="2:16" x14ac:dyDescent="0.25">
      <c r="B87" s="372"/>
      <c r="C87" s="373"/>
      <c r="D87" s="373"/>
      <c r="E87" s="373"/>
      <c r="F87" s="373"/>
      <c r="G87" s="373"/>
      <c r="H87" s="374"/>
      <c r="J87" s="372"/>
      <c r="K87" s="373"/>
      <c r="L87" s="373"/>
      <c r="M87" s="373"/>
      <c r="N87" s="373"/>
      <c r="O87" s="373"/>
      <c r="P87" s="374"/>
    </row>
    <row r="88" spans="2:16" x14ac:dyDescent="0.25">
      <c r="B88" s="372"/>
      <c r="C88" s="373"/>
      <c r="D88" s="373"/>
      <c r="E88" s="373"/>
      <c r="F88" s="373"/>
      <c r="G88" s="373"/>
      <c r="H88" s="374"/>
      <c r="J88" s="372"/>
      <c r="K88" s="373"/>
      <c r="L88" s="373"/>
      <c r="M88" s="373"/>
      <c r="N88" s="373"/>
      <c r="O88" s="373"/>
      <c r="P88" s="374"/>
    </row>
    <row r="89" spans="2:16" x14ac:dyDescent="0.25">
      <c r="B89" s="372"/>
      <c r="C89" s="373"/>
      <c r="D89" s="373"/>
      <c r="E89" s="373"/>
      <c r="F89" s="373"/>
      <c r="G89" s="373"/>
      <c r="H89" s="374"/>
      <c r="J89" s="372"/>
      <c r="K89" s="373"/>
      <c r="L89" s="373"/>
      <c r="M89" s="373"/>
      <c r="N89" s="373"/>
      <c r="O89" s="373"/>
      <c r="P89" s="374"/>
    </row>
    <row r="90" spans="2:16" x14ac:dyDescent="0.25">
      <c r="B90" s="372"/>
      <c r="C90" s="373"/>
      <c r="D90" s="373"/>
      <c r="E90" s="373"/>
      <c r="F90" s="373"/>
      <c r="G90" s="373"/>
      <c r="H90" s="374"/>
      <c r="J90" s="372"/>
      <c r="K90" s="373"/>
      <c r="L90" s="373"/>
      <c r="M90" s="373"/>
      <c r="N90" s="373"/>
      <c r="O90" s="373"/>
      <c r="P90" s="374"/>
    </row>
    <row r="91" spans="2:16" x14ac:dyDescent="0.25">
      <c r="B91" s="375"/>
      <c r="C91" s="376"/>
      <c r="D91" s="376"/>
      <c r="E91" s="376"/>
      <c r="F91" s="376"/>
      <c r="G91" s="376"/>
      <c r="H91" s="377"/>
      <c r="J91" s="375"/>
      <c r="K91" s="376"/>
      <c r="L91" s="376"/>
      <c r="M91" s="376"/>
      <c r="N91" s="376"/>
      <c r="O91" s="376"/>
      <c r="P91" s="377"/>
    </row>
    <row r="92" spans="2:16" ht="42" customHeight="1" x14ac:dyDescent="0.25">
      <c r="B92" s="107" t="s">
        <v>637</v>
      </c>
      <c r="C92" s="368" t="str">
        <f>VLOOKUP(B92,'Orçamento Sintético'!A:J,4,0)</f>
        <v>FABRICAÇÃO, MONTAGEM E DESMONTAGEM DE FÔRMA PARA VIGA BALDRAME, EM MADEIRA SERRADA, E=25 MM, 4 UTILIZAÇÕES. AF_06/2017</v>
      </c>
      <c r="D92" s="368"/>
      <c r="E92" s="368"/>
      <c r="F92" s="368"/>
      <c r="G92" s="368"/>
      <c r="H92" s="368"/>
      <c r="J92" s="107" t="s">
        <v>643</v>
      </c>
      <c r="K92" s="368" t="str">
        <f>VLOOKUP(J92,'Orçamento Sintético'!A:J,4,0)</f>
        <v>ARMAÇÃO DE ESTRUTURAS DIVERSAS DE CONCRETO ARMADO, EXCETO VIGAS, PILARES, LAJES E FUNDAÇÕES, UTILIZANDO AÇO CA-50 DE 8,0 MM - MONTAGEM. AF_06/2022</v>
      </c>
      <c r="L92" s="368"/>
      <c r="M92" s="368"/>
      <c r="N92" s="368"/>
      <c r="O92" s="368"/>
      <c r="P92" s="368"/>
    </row>
    <row r="94" spans="2:16" x14ac:dyDescent="0.25">
      <c r="B94" s="369"/>
      <c r="C94" s="370"/>
      <c r="D94" s="370"/>
      <c r="E94" s="370"/>
      <c r="F94" s="370"/>
      <c r="G94" s="370"/>
      <c r="H94" s="371"/>
      <c r="J94" s="369"/>
      <c r="K94" s="370"/>
      <c r="L94" s="370"/>
      <c r="M94" s="370"/>
      <c r="N94" s="370"/>
      <c r="O94" s="370"/>
      <c r="P94" s="371"/>
    </row>
    <row r="95" spans="2:16" x14ac:dyDescent="0.25">
      <c r="B95" s="372"/>
      <c r="C95" s="373"/>
      <c r="D95" s="373"/>
      <c r="E95" s="373"/>
      <c r="F95" s="373"/>
      <c r="G95" s="373"/>
      <c r="H95" s="374"/>
      <c r="J95" s="372"/>
      <c r="K95" s="373"/>
      <c r="L95" s="373"/>
      <c r="M95" s="373"/>
      <c r="N95" s="373"/>
      <c r="O95" s="373"/>
      <c r="P95" s="374"/>
    </row>
    <row r="96" spans="2:16" x14ac:dyDescent="0.25">
      <c r="B96" s="372"/>
      <c r="C96" s="373"/>
      <c r="D96" s="373"/>
      <c r="E96" s="373"/>
      <c r="F96" s="373"/>
      <c r="G96" s="373"/>
      <c r="H96" s="374"/>
      <c r="J96" s="372"/>
      <c r="K96" s="373"/>
      <c r="L96" s="373"/>
      <c r="M96" s="373"/>
      <c r="N96" s="373"/>
      <c r="O96" s="373"/>
      <c r="P96" s="374"/>
    </row>
    <row r="97" spans="2:16" x14ac:dyDescent="0.25">
      <c r="B97" s="372"/>
      <c r="C97" s="373"/>
      <c r="D97" s="373"/>
      <c r="E97" s="373"/>
      <c r="F97" s="373"/>
      <c r="G97" s="373"/>
      <c r="H97" s="374"/>
      <c r="J97" s="372"/>
      <c r="K97" s="373"/>
      <c r="L97" s="373"/>
      <c r="M97" s="373"/>
      <c r="N97" s="373"/>
      <c r="O97" s="373"/>
      <c r="P97" s="374"/>
    </row>
    <row r="98" spans="2:16" x14ac:dyDescent="0.25">
      <c r="B98" s="372"/>
      <c r="C98" s="373"/>
      <c r="D98" s="373"/>
      <c r="E98" s="373"/>
      <c r="F98" s="373"/>
      <c r="G98" s="373"/>
      <c r="H98" s="374"/>
      <c r="J98" s="372"/>
      <c r="K98" s="373"/>
      <c r="L98" s="373"/>
      <c r="M98" s="373"/>
      <c r="N98" s="373"/>
      <c r="O98" s="373"/>
      <c r="P98" s="374"/>
    </row>
    <row r="99" spans="2:16" x14ac:dyDescent="0.25">
      <c r="B99" s="372"/>
      <c r="C99" s="373"/>
      <c r="D99" s="373"/>
      <c r="E99" s="373"/>
      <c r="F99" s="373"/>
      <c r="G99" s="373"/>
      <c r="H99" s="374"/>
      <c r="J99" s="372"/>
      <c r="K99" s="373"/>
      <c r="L99" s="373"/>
      <c r="M99" s="373"/>
      <c r="N99" s="373"/>
      <c r="O99" s="373"/>
      <c r="P99" s="374"/>
    </row>
    <row r="100" spans="2:16" x14ac:dyDescent="0.25">
      <c r="B100" s="372"/>
      <c r="C100" s="373"/>
      <c r="D100" s="373"/>
      <c r="E100" s="373"/>
      <c r="F100" s="373"/>
      <c r="G100" s="373"/>
      <c r="H100" s="374"/>
      <c r="J100" s="372"/>
      <c r="K100" s="373"/>
      <c r="L100" s="373"/>
      <c r="M100" s="373"/>
      <c r="N100" s="373"/>
      <c r="O100" s="373"/>
      <c r="P100" s="374"/>
    </row>
    <row r="101" spans="2:16" x14ac:dyDescent="0.25">
      <c r="B101" s="372"/>
      <c r="C101" s="373"/>
      <c r="D101" s="373"/>
      <c r="E101" s="373"/>
      <c r="F101" s="373"/>
      <c r="G101" s="373"/>
      <c r="H101" s="374"/>
      <c r="J101" s="372"/>
      <c r="K101" s="373"/>
      <c r="L101" s="373"/>
      <c r="M101" s="373"/>
      <c r="N101" s="373"/>
      <c r="O101" s="373"/>
      <c r="P101" s="374"/>
    </row>
    <row r="102" spans="2:16" x14ac:dyDescent="0.25">
      <c r="B102" s="372"/>
      <c r="C102" s="373"/>
      <c r="D102" s="373"/>
      <c r="E102" s="373"/>
      <c r="F102" s="373"/>
      <c r="G102" s="373"/>
      <c r="H102" s="374"/>
      <c r="J102" s="372"/>
      <c r="K102" s="373"/>
      <c r="L102" s="373"/>
      <c r="M102" s="373"/>
      <c r="N102" s="373"/>
      <c r="O102" s="373"/>
      <c r="P102" s="374"/>
    </row>
    <row r="103" spans="2:16" x14ac:dyDescent="0.25">
      <c r="B103" s="372"/>
      <c r="C103" s="373"/>
      <c r="D103" s="373"/>
      <c r="E103" s="373"/>
      <c r="F103" s="373"/>
      <c r="G103" s="373"/>
      <c r="H103" s="374"/>
      <c r="J103" s="372"/>
      <c r="K103" s="373"/>
      <c r="L103" s="373"/>
      <c r="M103" s="373"/>
      <c r="N103" s="373"/>
      <c r="O103" s="373"/>
      <c r="P103" s="374"/>
    </row>
    <row r="104" spans="2:16" x14ac:dyDescent="0.25">
      <c r="B104" s="375"/>
      <c r="C104" s="376"/>
      <c r="D104" s="376"/>
      <c r="E104" s="376"/>
      <c r="F104" s="376"/>
      <c r="G104" s="376"/>
      <c r="H104" s="377"/>
      <c r="J104" s="375"/>
      <c r="K104" s="376"/>
      <c r="L104" s="376"/>
      <c r="M104" s="376"/>
      <c r="N104" s="376"/>
      <c r="O104" s="376"/>
      <c r="P104" s="377"/>
    </row>
    <row r="105" spans="2:16" ht="24" customHeight="1" x14ac:dyDescent="0.25">
      <c r="B105" s="107" t="s">
        <v>645</v>
      </c>
      <c r="C105" s="368" t="str">
        <f>VLOOKUP(B105,'Orçamento Sintético'!A:J,4,0)</f>
        <v>ARMAÇÃO DE ESTRUTURAS DIVERSAS DE CONCRETO ARMADO, EXCETO VIGAS, PILARES, LAJES E FUNDAÇÕES, UTILIZANDO AÇO CA-60 DE 5,0 MM - MONTAGEM. AF_06/2022</v>
      </c>
      <c r="D105" s="368"/>
      <c r="E105" s="368"/>
      <c r="F105" s="368"/>
      <c r="G105" s="368"/>
      <c r="H105" s="368"/>
      <c r="J105" s="107" t="s">
        <v>646</v>
      </c>
      <c r="K105" s="368" t="str">
        <f>VLOOKUP(J105,'Orçamento Sintético'!A:J,4,0)</f>
        <v>CONCRETAGEM DE BLOCOS DE COROAMENTO E VIGAS BALDRAMES, FCK 30 MPA, COM USO DE BOMBA  LANÇAMENTO, ADENSAMENTO E ACABAMENTO. AF_06/2017</v>
      </c>
      <c r="L105" s="368"/>
      <c r="M105" s="368"/>
      <c r="N105" s="368"/>
      <c r="O105" s="368"/>
      <c r="P105" s="368"/>
    </row>
    <row r="107" spans="2:16" x14ac:dyDescent="0.25">
      <c r="B107" s="369"/>
      <c r="C107" s="370"/>
      <c r="D107" s="370"/>
      <c r="E107" s="370"/>
      <c r="F107" s="370"/>
      <c r="G107" s="370"/>
      <c r="H107" s="371"/>
      <c r="J107" s="369"/>
      <c r="K107" s="370"/>
      <c r="L107" s="370"/>
      <c r="M107" s="370"/>
      <c r="N107" s="370"/>
      <c r="O107" s="370"/>
      <c r="P107" s="371"/>
    </row>
    <row r="108" spans="2:16" x14ac:dyDescent="0.25">
      <c r="B108" s="372"/>
      <c r="C108" s="373"/>
      <c r="D108" s="373"/>
      <c r="E108" s="373"/>
      <c r="F108" s="373"/>
      <c r="G108" s="373"/>
      <c r="H108" s="374"/>
      <c r="J108" s="372"/>
      <c r="K108" s="373"/>
      <c r="L108" s="373"/>
      <c r="M108" s="373"/>
      <c r="N108" s="373"/>
      <c r="O108" s="373"/>
      <c r="P108" s="374"/>
    </row>
    <row r="109" spans="2:16" x14ac:dyDescent="0.25">
      <c r="B109" s="372"/>
      <c r="C109" s="373"/>
      <c r="D109" s="373"/>
      <c r="E109" s="373"/>
      <c r="F109" s="373"/>
      <c r="G109" s="373"/>
      <c r="H109" s="374"/>
      <c r="J109" s="372"/>
      <c r="K109" s="373"/>
      <c r="L109" s="373"/>
      <c r="M109" s="373"/>
      <c r="N109" s="373"/>
      <c r="O109" s="373"/>
      <c r="P109" s="374"/>
    </row>
    <row r="110" spans="2:16" x14ac:dyDescent="0.25">
      <c r="B110" s="372"/>
      <c r="C110" s="373"/>
      <c r="D110" s="373"/>
      <c r="E110" s="373"/>
      <c r="F110" s="373"/>
      <c r="G110" s="373"/>
      <c r="H110" s="374"/>
      <c r="J110" s="372"/>
      <c r="K110" s="373"/>
      <c r="L110" s="373"/>
      <c r="M110" s="373"/>
      <c r="N110" s="373"/>
      <c r="O110" s="373"/>
      <c r="P110" s="374"/>
    </row>
    <row r="111" spans="2:16" x14ac:dyDescent="0.25">
      <c r="B111" s="372"/>
      <c r="C111" s="373"/>
      <c r="D111" s="373"/>
      <c r="E111" s="373"/>
      <c r="F111" s="373"/>
      <c r="G111" s="373"/>
      <c r="H111" s="374"/>
      <c r="J111" s="372"/>
      <c r="K111" s="373"/>
      <c r="L111" s="373"/>
      <c r="M111" s="373"/>
      <c r="N111" s="373"/>
      <c r="O111" s="373"/>
      <c r="P111" s="374"/>
    </row>
    <row r="112" spans="2:16" x14ac:dyDescent="0.25">
      <c r="B112" s="372"/>
      <c r="C112" s="373"/>
      <c r="D112" s="373"/>
      <c r="E112" s="373"/>
      <c r="F112" s="373"/>
      <c r="G112" s="373"/>
      <c r="H112" s="374"/>
      <c r="J112" s="372"/>
      <c r="K112" s="373"/>
      <c r="L112" s="373"/>
      <c r="M112" s="373"/>
      <c r="N112" s="373"/>
      <c r="O112" s="373"/>
      <c r="P112" s="374"/>
    </row>
    <row r="113" spans="2:16" x14ac:dyDescent="0.25">
      <c r="B113" s="372"/>
      <c r="C113" s="373"/>
      <c r="D113" s="373"/>
      <c r="E113" s="373"/>
      <c r="F113" s="373"/>
      <c r="G113" s="373"/>
      <c r="H113" s="374"/>
      <c r="J113" s="372"/>
      <c r="K113" s="373"/>
      <c r="L113" s="373"/>
      <c r="M113" s="373"/>
      <c r="N113" s="373"/>
      <c r="O113" s="373"/>
      <c r="P113" s="374"/>
    </row>
    <row r="114" spans="2:16" x14ac:dyDescent="0.25">
      <c r="B114" s="372"/>
      <c r="C114" s="373"/>
      <c r="D114" s="373"/>
      <c r="E114" s="373"/>
      <c r="F114" s="373"/>
      <c r="G114" s="373"/>
      <c r="H114" s="374"/>
      <c r="J114" s="372"/>
      <c r="K114" s="373"/>
      <c r="L114" s="373"/>
      <c r="M114" s="373"/>
      <c r="N114" s="373"/>
      <c r="O114" s="373"/>
      <c r="P114" s="374"/>
    </row>
    <row r="115" spans="2:16" x14ac:dyDescent="0.25">
      <c r="B115" s="372"/>
      <c r="C115" s="373"/>
      <c r="D115" s="373"/>
      <c r="E115" s="373"/>
      <c r="F115" s="373"/>
      <c r="G115" s="373"/>
      <c r="H115" s="374"/>
      <c r="J115" s="372"/>
      <c r="K115" s="373"/>
      <c r="L115" s="373"/>
      <c r="M115" s="373"/>
      <c r="N115" s="373"/>
      <c r="O115" s="373"/>
      <c r="P115" s="374"/>
    </row>
    <row r="116" spans="2:16" x14ac:dyDescent="0.25">
      <c r="B116" s="372"/>
      <c r="C116" s="373"/>
      <c r="D116" s="373"/>
      <c r="E116" s="373"/>
      <c r="F116" s="373"/>
      <c r="G116" s="373"/>
      <c r="H116" s="374"/>
      <c r="J116" s="372"/>
      <c r="K116" s="373"/>
      <c r="L116" s="373"/>
      <c r="M116" s="373"/>
      <c r="N116" s="373"/>
      <c r="O116" s="373"/>
      <c r="P116" s="374"/>
    </row>
    <row r="117" spans="2:16" x14ac:dyDescent="0.25">
      <c r="B117" s="375"/>
      <c r="C117" s="376"/>
      <c r="D117" s="376"/>
      <c r="E117" s="376"/>
      <c r="F117" s="376"/>
      <c r="G117" s="376"/>
      <c r="H117" s="377"/>
      <c r="J117" s="375"/>
      <c r="K117" s="376"/>
      <c r="L117" s="376"/>
      <c r="M117" s="376"/>
      <c r="N117" s="376"/>
      <c r="O117" s="376"/>
      <c r="P117" s="377"/>
    </row>
    <row r="118" spans="2:16" ht="24" customHeight="1" x14ac:dyDescent="0.25">
      <c r="B118" s="107" t="s">
        <v>664</v>
      </c>
      <c r="C118" s="368" t="str">
        <f>VLOOKUP(B118,'Orçamento Sintético'!A:J,4,0)</f>
        <v>ALVENARIA DE VEDAÇÃO DE BLOCOS CERÂMICOS FURADOS NA VERTICAL DE 9X19X39 CM (ESPESSURA 9 CM) E ARGAMASSA DE ASSENTAMENTO COM PREPARO EM BETONEIRA. AF_12/2021</v>
      </c>
      <c r="D118" s="368"/>
      <c r="E118" s="368"/>
      <c r="F118" s="368"/>
      <c r="G118" s="368"/>
      <c r="H118" s="368"/>
      <c r="J118" s="107" t="s">
        <v>699</v>
      </c>
      <c r="K118" s="368" t="str">
        <f>VLOOKUP(J118,'Orçamento Sintético'!A:J,4,0)</f>
        <v>TINTA DE BASE ASFÁLTICA 2 DEMÃOS C/BROXA</v>
      </c>
      <c r="L118" s="368"/>
      <c r="M118" s="368"/>
      <c r="N118" s="368"/>
      <c r="O118" s="368"/>
      <c r="P118" s="368"/>
    </row>
    <row r="120" spans="2:16" x14ac:dyDescent="0.25">
      <c r="B120" s="369"/>
      <c r="C120" s="370"/>
      <c r="D120" s="370"/>
      <c r="E120" s="370"/>
      <c r="F120" s="370"/>
      <c r="G120" s="370"/>
      <c r="H120" s="371"/>
      <c r="J120" s="369"/>
      <c r="K120" s="370"/>
      <c r="L120" s="370"/>
      <c r="M120" s="370"/>
      <c r="N120" s="370"/>
      <c r="O120" s="370"/>
      <c r="P120" s="371"/>
    </row>
    <row r="121" spans="2:16" x14ac:dyDescent="0.25">
      <c r="B121" s="372"/>
      <c r="C121" s="373"/>
      <c r="D121" s="373"/>
      <c r="E121" s="373"/>
      <c r="F121" s="373"/>
      <c r="G121" s="373"/>
      <c r="H121" s="374"/>
      <c r="J121" s="372"/>
      <c r="K121" s="373"/>
      <c r="L121" s="373"/>
      <c r="M121" s="373"/>
      <c r="N121" s="373"/>
      <c r="O121" s="373"/>
      <c r="P121" s="374"/>
    </row>
    <row r="122" spans="2:16" x14ac:dyDescent="0.25">
      <c r="B122" s="372"/>
      <c r="C122" s="373"/>
      <c r="D122" s="373"/>
      <c r="E122" s="373"/>
      <c r="F122" s="373"/>
      <c r="G122" s="373"/>
      <c r="H122" s="374"/>
      <c r="J122" s="372"/>
      <c r="K122" s="373"/>
      <c r="L122" s="373"/>
      <c r="M122" s="373"/>
      <c r="N122" s="373"/>
      <c r="O122" s="373"/>
      <c r="P122" s="374"/>
    </row>
    <row r="123" spans="2:16" x14ac:dyDescent="0.25">
      <c r="B123" s="372"/>
      <c r="C123" s="373"/>
      <c r="D123" s="373"/>
      <c r="E123" s="373"/>
      <c r="F123" s="373"/>
      <c r="G123" s="373"/>
      <c r="H123" s="374"/>
      <c r="J123" s="372"/>
      <c r="K123" s="373"/>
      <c r="L123" s="373"/>
      <c r="M123" s="373"/>
      <c r="N123" s="373"/>
      <c r="O123" s="373"/>
      <c r="P123" s="374"/>
    </row>
    <row r="124" spans="2:16" x14ac:dyDescent="0.25">
      <c r="B124" s="372"/>
      <c r="C124" s="373"/>
      <c r="D124" s="373"/>
      <c r="E124" s="373"/>
      <c r="F124" s="373"/>
      <c r="G124" s="373"/>
      <c r="H124" s="374"/>
      <c r="J124" s="372"/>
      <c r="K124" s="373"/>
      <c r="L124" s="373"/>
      <c r="M124" s="373"/>
      <c r="N124" s="373"/>
      <c r="O124" s="373"/>
      <c r="P124" s="374"/>
    </row>
    <row r="125" spans="2:16" x14ac:dyDescent="0.25">
      <c r="B125" s="372"/>
      <c r="C125" s="373"/>
      <c r="D125" s="373"/>
      <c r="E125" s="373"/>
      <c r="F125" s="373"/>
      <c r="G125" s="373"/>
      <c r="H125" s="374"/>
      <c r="J125" s="372"/>
      <c r="K125" s="373"/>
      <c r="L125" s="373"/>
      <c r="M125" s="373"/>
      <c r="N125" s="373"/>
      <c r="O125" s="373"/>
      <c r="P125" s="374"/>
    </row>
    <row r="126" spans="2:16" x14ac:dyDescent="0.25">
      <c r="B126" s="372"/>
      <c r="C126" s="373"/>
      <c r="D126" s="373"/>
      <c r="E126" s="373"/>
      <c r="F126" s="373"/>
      <c r="G126" s="373"/>
      <c r="H126" s="374"/>
      <c r="J126" s="372"/>
      <c r="K126" s="373"/>
      <c r="L126" s="373"/>
      <c r="M126" s="373"/>
      <c r="N126" s="373"/>
      <c r="O126" s="373"/>
      <c r="P126" s="374"/>
    </row>
    <row r="127" spans="2:16" x14ac:dyDescent="0.25">
      <c r="B127" s="372"/>
      <c r="C127" s="373"/>
      <c r="D127" s="373"/>
      <c r="E127" s="373"/>
      <c r="F127" s="373"/>
      <c r="G127" s="373"/>
      <c r="H127" s="374"/>
      <c r="J127" s="372"/>
      <c r="K127" s="373"/>
      <c r="L127" s="373"/>
      <c r="M127" s="373"/>
      <c r="N127" s="373"/>
      <c r="O127" s="373"/>
      <c r="P127" s="374"/>
    </row>
    <row r="128" spans="2:16" x14ac:dyDescent="0.25">
      <c r="B128" s="372"/>
      <c r="C128" s="373"/>
      <c r="D128" s="373"/>
      <c r="E128" s="373"/>
      <c r="F128" s="373"/>
      <c r="G128" s="373"/>
      <c r="H128" s="374"/>
      <c r="J128" s="372"/>
      <c r="K128" s="373"/>
      <c r="L128" s="373"/>
      <c r="M128" s="373"/>
      <c r="N128" s="373"/>
      <c r="O128" s="373"/>
      <c r="P128" s="374"/>
    </row>
    <row r="129" spans="2:16" x14ac:dyDescent="0.25">
      <c r="B129" s="372"/>
      <c r="C129" s="373"/>
      <c r="D129" s="373"/>
      <c r="E129" s="373"/>
      <c r="F129" s="373"/>
      <c r="G129" s="373"/>
      <c r="H129" s="374"/>
      <c r="J129" s="372"/>
      <c r="K129" s="373"/>
      <c r="L129" s="373"/>
      <c r="M129" s="373"/>
      <c r="N129" s="373"/>
      <c r="O129" s="373"/>
      <c r="P129" s="374"/>
    </row>
    <row r="130" spans="2:16" x14ac:dyDescent="0.25">
      <c r="B130" s="375"/>
      <c r="C130" s="376"/>
      <c r="D130" s="376"/>
      <c r="E130" s="376"/>
      <c r="F130" s="376"/>
      <c r="G130" s="376"/>
      <c r="H130" s="377"/>
      <c r="J130" s="375"/>
      <c r="K130" s="376"/>
      <c r="L130" s="376"/>
      <c r="M130" s="376"/>
      <c r="N130" s="376"/>
      <c r="O130" s="376"/>
      <c r="P130" s="377"/>
    </row>
    <row r="131" spans="2:16" ht="24" customHeight="1" x14ac:dyDescent="0.25">
      <c r="B131" s="107"/>
      <c r="C131" s="368"/>
      <c r="D131" s="368"/>
      <c r="E131" s="368"/>
      <c r="F131" s="368"/>
      <c r="G131" s="368"/>
      <c r="H131" s="368"/>
      <c r="J131" s="104"/>
      <c r="K131" s="104"/>
      <c r="L131" s="104"/>
      <c r="M131" s="104"/>
      <c r="N131" s="104"/>
      <c r="O131" s="104"/>
      <c r="P131" s="104"/>
    </row>
  </sheetData>
  <mergeCells count="40">
    <mergeCell ref="C131:H131"/>
    <mergeCell ref="K105:P105"/>
    <mergeCell ref="K118:P118"/>
    <mergeCell ref="B107:H117"/>
    <mergeCell ref="J107:P117"/>
    <mergeCell ref="C118:H118"/>
    <mergeCell ref="B120:H130"/>
    <mergeCell ref="J120:P130"/>
    <mergeCell ref="C105:H105"/>
    <mergeCell ref="A1:Q1"/>
    <mergeCell ref="B3:H13"/>
    <mergeCell ref="B16:H26"/>
    <mergeCell ref="J16:P26"/>
    <mergeCell ref="C14:H14"/>
    <mergeCell ref="K14:P14"/>
    <mergeCell ref="B29:H39"/>
    <mergeCell ref="J29:P39"/>
    <mergeCell ref="C27:H27"/>
    <mergeCell ref="K27:P27"/>
    <mergeCell ref="C40:H40"/>
    <mergeCell ref="K40:P40"/>
    <mergeCell ref="B42:H52"/>
    <mergeCell ref="J42:P52"/>
    <mergeCell ref="B55:H65"/>
    <mergeCell ref="J55:P65"/>
    <mergeCell ref="C53:H53"/>
    <mergeCell ref="K53:P53"/>
    <mergeCell ref="C66:H66"/>
    <mergeCell ref="K66:P66"/>
    <mergeCell ref="C79:H79"/>
    <mergeCell ref="K79:P79"/>
    <mergeCell ref="B68:H78"/>
    <mergeCell ref="J68:P78"/>
    <mergeCell ref="Z70:AF70"/>
    <mergeCell ref="B81:H91"/>
    <mergeCell ref="J81:P91"/>
    <mergeCell ref="B94:H104"/>
    <mergeCell ref="J94:P104"/>
    <mergeCell ref="C92:H92"/>
    <mergeCell ref="K92:P92"/>
  </mergeCells>
  <printOptions horizontalCentered="1"/>
  <pageMargins left="0.57999999999999996" right="0.39370078740157483" top="0.39370078740157483" bottom="0.1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Orçamento Sintético</vt:lpstr>
      <vt:lpstr>BM 02</vt:lpstr>
      <vt:lpstr>MEMORIA DE CALCULO</vt:lpstr>
      <vt:lpstr>FOTOGRÁFICO</vt:lpstr>
      <vt:lpstr>'BM 02'!Area_de_impressao</vt:lpstr>
      <vt:lpstr>FOTOGRÁFICO!Area_de_impressao</vt:lpstr>
      <vt:lpstr>'BM 02'!Titulos_de_impressao</vt:lpstr>
      <vt:lpstr>FOTOGRÁFICO!Titulos_de_impressao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usuario</cp:lastModifiedBy>
  <dcterms:created xsi:type="dcterms:W3CDTF">2024-08-02T14:05:01Z</dcterms:created>
  <dcterms:modified xsi:type="dcterms:W3CDTF">2025-06-30T18:43:13Z</dcterms:modified>
</cp:coreProperties>
</file>