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ocuments\"/>
    </mc:Choice>
  </mc:AlternateContent>
  <bookViews>
    <workbookView xWindow="0" yWindow="0" windowWidth="20490" windowHeight="7620"/>
  </bookViews>
  <sheets>
    <sheet name="BM 01" sheetId="1" r:id="rId1"/>
    <sheet name="MC 01" sheetId="2" r:id="rId2"/>
    <sheet name="MF 01" sheetId="5" r:id="rId3"/>
    <sheet name="CPU do item não planilhado" sheetId="4" r:id="rId4"/>
  </sheets>
  <definedNames>
    <definedName name="_xlnm.Print_Area" localSheetId="0">'BM 01'!$A$2:$M$330</definedName>
    <definedName name="_xlnm.Print_Area" localSheetId="3">'CPU do item não planilhado'!$B$1:$K$13</definedName>
    <definedName name="_xlnm.Print_Area" localSheetId="1">'MC 01'!$A$1:$H$105</definedName>
    <definedName name="_xlnm.Print_Area" localSheetId="2">'MF 01'!$A$1:$Q$105</definedName>
    <definedName name="_xlnm.Print_Titles" localSheetId="0">'BM 01'!$16:$17</definedName>
    <definedName name="_xlnm.Print_Titles" localSheetId="1">'MC 01'!$2:$4</definedName>
    <definedName name="_xlnm.Print_Titles" localSheetId="2">'MF 01'!$1:$1</definedName>
  </definedNames>
  <calcPr calcId="162913"/>
</workbook>
</file>

<file path=xl/calcChain.xml><?xml version="1.0" encoding="utf-8"?>
<calcChain xmlns="http://schemas.openxmlformats.org/spreadsheetml/2006/main">
  <c r="G10" i="2" l="1"/>
  <c r="F18" i="2"/>
  <c r="F53" i="2"/>
  <c r="F61" i="2"/>
  <c r="F71" i="2"/>
  <c r="I24" i="1"/>
  <c r="J24" i="1"/>
  <c r="K24" i="1"/>
  <c r="L24" i="1" s="1"/>
  <c r="I25" i="1"/>
  <c r="J25" i="1"/>
  <c r="K25" i="1"/>
  <c r="L25" i="1" s="1"/>
  <c r="I26" i="1"/>
  <c r="J26" i="1"/>
  <c r="L26" i="1" s="1"/>
  <c r="K26" i="1"/>
  <c r="I27" i="1"/>
  <c r="J27" i="1"/>
  <c r="K27" i="1"/>
  <c r="I28" i="1"/>
  <c r="J28" i="1"/>
  <c r="K28" i="1"/>
  <c r="L28" i="1" s="1"/>
  <c r="I29" i="1"/>
  <c r="J29" i="1"/>
  <c r="K29" i="1"/>
  <c r="K23" i="1"/>
  <c r="J23" i="1"/>
  <c r="I23" i="1"/>
  <c r="I32" i="1"/>
  <c r="J32" i="1"/>
  <c r="L32" i="1" s="1"/>
  <c r="K32" i="1"/>
  <c r="I33" i="1"/>
  <c r="J33" i="1"/>
  <c r="K33" i="1"/>
  <c r="I34" i="1"/>
  <c r="J34" i="1"/>
  <c r="L34" i="1" s="1"/>
  <c r="K34" i="1"/>
  <c r="K31" i="1"/>
  <c r="L31" i="1" s="1"/>
  <c r="J31" i="1"/>
  <c r="I31" i="1"/>
  <c r="I38" i="1"/>
  <c r="J38" i="1"/>
  <c r="L38" i="1" s="1"/>
  <c r="K38" i="1"/>
  <c r="I39" i="1"/>
  <c r="J39" i="1"/>
  <c r="K39" i="1"/>
  <c r="I40" i="1"/>
  <c r="J40" i="1"/>
  <c r="K40" i="1"/>
  <c r="I41" i="1"/>
  <c r="J41" i="1"/>
  <c r="K41" i="1"/>
  <c r="I42" i="1"/>
  <c r="J42" i="1"/>
  <c r="L42" i="1" s="1"/>
  <c r="K42" i="1"/>
  <c r="I43" i="1"/>
  <c r="J43" i="1"/>
  <c r="K43" i="1"/>
  <c r="I44" i="1"/>
  <c r="J44" i="1"/>
  <c r="L44" i="1" s="1"/>
  <c r="K44" i="1"/>
  <c r="K37" i="1"/>
  <c r="K36" i="1" s="1"/>
  <c r="J37" i="1"/>
  <c r="I37" i="1"/>
  <c r="K51" i="1"/>
  <c r="J51" i="1"/>
  <c r="I51" i="1"/>
  <c r="K50" i="1"/>
  <c r="J50" i="1"/>
  <c r="I50" i="1"/>
  <c r="K49" i="1"/>
  <c r="J49" i="1"/>
  <c r="I49" i="1"/>
  <c r="K48" i="1"/>
  <c r="J48" i="1"/>
  <c r="I48" i="1"/>
  <c r="K47" i="1"/>
  <c r="J47" i="1"/>
  <c r="I47" i="1"/>
  <c r="K46" i="1"/>
  <c r="J46" i="1"/>
  <c r="I46" i="1"/>
  <c r="K56" i="1"/>
  <c r="J56" i="1"/>
  <c r="I56" i="1"/>
  <c r="K55" i="1"/>
  <c r="J55" i="1"/>
  <c r="I55" i="1"/>
  <c r="K54" i="1"/>
  <c r="J54" i="1"/>
  <c r="I54" i="1"/>
  <c r="K53" i="1"/>
  <c r="J53" i="1"/>
  <c r="I53" i="1"/>
  <c r="I60" i="1"/>
  <c r="J60" i="1"/>
  <c r="L60" i="1" s="1"/>
  <c r="K60" i="1"/>
  <c r="I61" i="1"/>
  <c r="J61" i="1"/>
  <c r="K61" i="1"/>
  <c r="I62" i="1"/>
  <c r="J62" i="1"/>
  <c r="L62" i="1" s="1"/>
  <c r="K62" i="1"/>
  <c r="I63" i="1"/>
  <c r="J63" i="1"/>
  <c r="K63" i="1"/>
  <c r="I64" i="1"/>
  <c r="J64" i="1"/>
  <c r="L64" i="1" s="1"/>
  <c r="K64" i="1"/>
  <c r="I67" i="1"/>
  <c r="J67" i="1"/>
  <c r="K67" i="1"/>
  <c r="I68" i="1"/>
  <c r="J68" i="1"/>
  <c r="L68" i="1" s="1"/>
  <c r="K68" i="1"/>
  <c r="I69" i="1"/>
  <c r="J69" i="1"/>
  <c r="K69" i="1"/>
  <c r="I70" i="1"/>
  <c r="J70" i="1"/>
  <c r="L70" i="1" s="1"/>
  <c r="K70" i="1"/>
  <c r="K78" i="1"/>
  <c r="J78" i="1"/>
  <c r="I78" i="1"/>
  <c r="K76" i="1"/>
  <c r="J76" i="1"/>
  <c r="I76" i="1"/>
  <c r="I85" i="1"/>
  <c r="J85" i="1"/>
  <c r="K85" i="1"/>
  <c r="L85" i="1" s="1"/>
  <c r="I86" i="1"/>
  <c r="J86" i="1"/>
  <c r="K86" i="1"/>
  <c r="L86" i="1" s="1"/>
  <c r="I87" i="1"/>
  <c r="J87" i="1"/>
  <c r="K87" i="1"/>
  <c r="L87" i="1" s="1"/>
  <c r="I101" i="1"/>
  <c r="J101" i="1"/>
  <c r="K101" i="1"/>
  <c r="I102" i="1"/>
  <c r="J102" i="1"/>
  <c r="K102" i="1"/>
  <c r="I103" i="1"/>
  <c r="J103" i="1"/>
  <c r="K103" i="1"/>
  <c r="I104" i="1"/>
  <c r="J104" i="1"/>
  <c r="K104" i="1"/>
  <c r="I105" i="1"/>
  <c r="J105" i="1"/>
  <c r="K105" i="1"/>
  <c r="K117" i="1"/>
  <c r="L117" i="1" s="1"/>
  <c r="J117" i="1"/>
  <c r="I117" i="1"/>
  <c r="K116" i="1"/>
  <c r="J116" i="1"/>
  <c r="I116" i="1"/>
  <c r="K115" i="1"/>
  <c r="J115" i="1"/>
  <c r="I115" i="1"/>
  <c r="K114" i="1"/>
  <c r="J114" i="1"/>
  <c r="I114" i="1"/>
  <c r="K113" i="1"/>
  <c r="L113" i="1" s="1"/>
  <c r="J113" i="1"/>
  <c r="I113" i="1"/>
  <c r="K111" i="1"/>
  <c r="J111" i="1"/>
  <c r="I111" i="1"/>
  <c r="K142" i="1"/>
  <c r="J142" i="1"/>
  <c r="I142" i="1"/>
  <c r="K150" i="1"/>
  <c r="J150" i="1"/>
  <c r="L150" i="1" s="1"/>
  <c r="I150" i="1"/>
  <c r="I314" i="1"/>
  <c r="J314" i="1"/>
  <c r="K314" i="1"/>
  <c r="K313" i="1"/>
  <c r="J313" i="1"/>
  <c r="I313" i="1"/>
  <c r="I306" i="1"/>
  <c r="J306" i="1"/>
  <c r="K306" i="1"/>
  <c r="I307" i="1"/>
  <c r="J307" i="1"/>
  <c r="K307" i="1"/>
  <c r="I308" i="1"/>
  <c r="J308" i="1"/>
  <c r="K308" i="1"/>
  <c r="I309" i="1"/>
  <c r="J309" i="1"/>
  <c r="K309" i="1"/>
  <c r="I310" i="1"/>
  <c r="J310" i="1"/>
  <c r="K310" i="1"/>
  <c r="I311" i="1"/>
  <c r="J311" i="1"/>
  <c r="K311" i="1"/>
  <c r="K305" i="1"/>
  <c r="J305" i="1"/>
  <c r="I305" i="1"/>
  <c r="I300" i="1"/>
  <c r="J300" i="1"/>
  <c r="L300" i="1" s="1"/>
  <c r="K300" i="1"/>
  <c r="I301" i="1"/>
  <c r="J301" i="1"/>
  <c r="K301" i="1"/>
  <c r="I302" i="1"/>
  <c r="J302" i="1"/>
  <c r="K302" i="1"/>
  <c r="I303" i="1"/>
  <c r="J303" i="1"/>
  <c r="K303" i="1"/>
  <c r="K299" i="1"/>
  <c r="J299" i="1"/>
  <c r="I299" i="1"/>
  <c r="I293" i="1"/>
  <c r="J293" i="1"/>
  <c r="K293" i="1"/>
  <c r="I294" i="1"/>
  <c r="J294" i="1"/>
  <c r="K294" i="1"/>
  <c r="I295" i="1"/>
  <c r="J295" i="1"/>
  <c r="K295" i="1"/>
  <c r="I296" i="1"/>
  <c r="J296" i="1"/>
  <c r="K296" i="1"/>
  <c r="I284" i="1"/>
  <c r="J284" i="1"/>
  <c r="K284" i="1"/>
  <c r="I285" i="1"/>
  <c r="J285" i="1"/>
  <c r="L285" i="1" s="1"/>
  <c r="K285" i="1"/>
  <c r="I286" i="1"/>
  <c r="J286" i="1"/>
  <c r="K286" i="1"/>
  <c r="I273" i="1"/>
  <c r="J273" i="1"/>
  <c r="L273" i="1" s="1"/>
  <c r="K273" i="1"/>
  <c r="I274" i="1"/>
  <c r="J274" i="1"/>
  <c r="L274" i="1" s="1"/>
  <c r="K274" i="1"/>
  <c r="I259" i="1"/>
  <c r="J259" i="1"/>
  <c r="L259" i="1" s="1"/>
  <c r="K259" i="1"/>
  <c r="I260" i="1"/>
  <c r="J260" i="1"/>
  <c r="K260" i="1"/>
  <c r="I261" i="1"/>
  <c r="J261" i="1"/>
  <c r="K261" i="1"/>
  <c r="I262" i="1"/>
  <c r="J262" i="1"/>
  <c r="L262" i="1" s="1"/>
  <c r="K262" i="1"/>
  <c r="I263" i="1"/>
  <c r="J263" i="1"/>
  <c r="K263" i="1"/>
  <c r="I264" i="1"/>
  <c r="J264" i="1"/>
  <c r="K264" i="1"/>
  <c r="I265" i="1"/>
  <c r="J265" i="1"/>
  <c r="K265" i="1"/>
  <c r="I241" i="1"/>
  <c r="J241" i="1"/>
  <c r="K241" i="1"/>
  <c r="I242" i="1"/>
  <c r="J242" i="1"/>
  <c r="K242" i="1"/>
  <c r="I243" i="1"/>
  <c r="J243" i="1"/>
  <c r="K243" i="1"/>
  <c r="I244" i="1"/>
  <c r="J244" i="1"/>
  <c r="K244" i="1"/>
  <c r="I245" i="1"/>
  <c r="J245" i="1"/>
  <c r="K245" i="1"/>
  <c r="I246" i="1"/>
  <c r="J246" i="1"/>
  <c r="K246" i="1"/>
  <c r="I247" i="1"/>
  <c r="J247" i="1"/>
  <c r="K247" i="1"/>
  <c r="I248" i="1"/>
  <c r="J248" i="1"/>
  <c r="K248" i="1"/>
  <c r="I249" i="1"/>
  <c r="J249" i="1"/>
  <c r="K249" i="1"/>
  <c r="I250" i="1"/>
  <c r="J250" i="1"/>
  <c r="K250" i="1"/>
  <c r="I251" i="1"/>
  <c r="J251" i="1"/>
  <c r="K251" i="1"/>
  <c r="I230" i="1"/>
  <c r="J230" i="1"/>
  <c r="K230" i="1"/>
  <c r="I202" i="1"/>
  <c r="J202" i="1"/>
  <c r="K202" i="1"/>
  <c r="I203" i="1"/>
  <c r="J203" i="1"/>
  <c r="K203" i="1"/>
  <c r="I204" i="1"/>
  <c r="J204" i="1"/>
  <c r="K204" i="1"/>
  <c r="I205" i="1"/>
  <c r="J205" i="1"/>
  <c r="K205" i="1"/>
  <c r="I206" i="1"/>
  <c r="J206" i="1"/>
  <c r="K206" i="1"/>
  <c r="I207" i="1"/>
  <c r="J207" i="1"/>
  <c r="K207" i="1"/>
  <c r="I208" i="1"/>
  <c r="J208" i="1"/>
  <c r="K208" i="1"/>
  <c r="I209" i="1"/>
  <c r="J209" i="1"/>
  <c r="K209" i="1"/>
  <c r="I210" i="1"/>
  <c r="J210" i="1"/>
  <c r="K210" i="1"/>
  <c r="I211" i="1"/>
  <c r="J211" i="1"/>
  <c r="K211" i="1"/>
  <c r="I212" i="1"/>
  <c r="J212" i="1"/>
  <c r="K212" i="1"/>
  <c r="I213" i="1"/>
  <c r="J213" i="1"/>
  <c r="K213" i="1"/>
  <c r="I214" i="1"/>
  <c r="J214" i="1"/>
  <c r="K214" i="1"/>
  <c r="I215" i="1"/>
  <c r="J215" i="1"/>
  <c r="K215" i="1"/>
  <c r="I216" i="1"/>
  <c r="J216" i="1"/>
  <c r="K216" i="1"/>
  <c r="I217" i="1"/>
  <c r="J217" i="1"/>
  <c r="K217" i="1"/>
  <c r="I218" i="1"/>
  <c r="J218" i="1"/>
  <c r="K218" i="1"/>
  <c r="I194" i="1"/>
  <c r="J194" i="1"/>
  <c r="K194" i="1"/>
  <c r="I195" i="1"/>
  <c r="J195" i="1"/>
  <c r="K195" i="1"/>
  <c r="I196" i="1"/>
  <c r="J196" i="1"/>
  <c r="K196" i="1"/>
  <c r="I197" i="1"/>
  <c r="J197" i="1"/>
  <c r="K197" i="1"/>
  <c r="L216" i="1" l="1"/>
  <c r="L212" i="1"/>
  <c r="L208" i="1"/>
  <c r="L204" i="1"/>
  <c r="M204" i="1" s="1"/>
  <c r="L251" i="1"/>
  <c r="L247" i="1"/>
  <c r="L260" i="1"/>
  <c r="L286" i="1"/>
  <c r="L314" i="1"/>
  <c r="L29" i="1"/>
  <c r="L261" i="1"/>
  <c r="L40" i="1"/>
  <c r="L27" i="1"/>
  <c r="L194" i="1"/>
  <c r="L215" i="1"/>
  <c r="L211" i="1"/>
  <c r="L207" i="1"/>
  <c r="M207" i="1" s="1"/>
  <c r="L203" i="1"/>
  <c r="L250" i="1"/>
  <c r="L246" i="1"/>
  <c r="M246" i="1" s="1"/>
  <c r="L242" i="1"/>
  <c r="M242" i="1" s="1"/>
  <c r="L263" i="1"/>
  <c r="L294" i="1"/>
  <c r="L302" i="1"/>
  <c r="M302" i="1" s="1"/>
  <c r="L311" i="1"/>
  <c r="M311" i="1" s="1"/>
  <c r="L307" i="1"/>
  <c r="L115" i="1"/>
  <c r="L105" i="1"/>
  <c r="M105" i="1" s="1"/>
  <c r="L101" i="1"/>
  <c r="L69" i="1"/>
  <c r="L63" i="1"/>
  <c r="L54" i="1"/>
  <c r="M54" i="1" s="1"/>
  <c r="L46" i="1"/>
  <c r="M46" i="1" s="1"/>
  <c r="L50" i="1"/>
  <c r="L43" i="1"/>
  <c r="L39" i="1"/>
  <c r="L33" i="1"/>
  <c r="L243" i="1"/>
  <c r="L264" i="1"/>
  <c r="L195" i="1"/>
  <c r="M195" i="1" s="1"/>
  <c r="L299" i="1"/>
  <c r="M299" i="1" s="1"/>
  <c r="L309" i="1"/>
  <c r="L313" i="1"/>
  <c r="L103" i="1"/>
  <c r="L78" i="1"/>
  <c r="M78" i="1" s="1"/>
  <c r="L67" i="1"/>
  <c r="L61" i="1"/>
  <c r="L56" i="1"/>
  <c r="L48" i="1"/>
  <c r="M48" i="1" s="1"/>
  <c r="L37" i="1"/>
  <c r="L41" i="1"/>
  <c r="K35" i="1"/>
  <c r="L35" i="1" s="1"/>
  <c r="L36" i="1"/>
  <c r="L196" i="1"/>
  <c r="L217" i="1"/>
  <c r="M217" i="1" s="1"/>
  <c r="L213" i="1"/>
  <c r="M213" i="1" s="1"/>
  <c r="L230" i="1"/>
  <c r="L248" i="1"/>
  <c r="L265" i="1"/>
  <c r="L197" i="1"/>
  <c r="L218" i="1"/>
  <c r="L214" i="1"/>
  <c r="L210" i="1"/>
  <c r="L206" i="1"/>
  <c r="L202" i="1"/>
  <c r="M202" i="1" s="1"/>
  <c r="L249" i="1"/>
  <c r="L245" i="1"/>
  <c r="M245" i="1" s="1"/>
  <c r="L241" i="1"/>
  <c r="M241" i="1" s="1"/>
  <c r="L142" i="1"/>
  <c r="M142" i="1" s="1"/>
  <c r="L111" i="1"/>
  <c r="L116" i="1"/>
  <c r="L104" i="1"/>
  <c r="M104" i="1" s="1"/>
  <c r="L76" i="1"/>
  <c r="L55" i="1"/>
  <c r="L47" i="1"/>
  <c r="L51" i="1"/>
  <c r="L209" i="1"/>
  <c r="L205" i="1"/>
  <c r="L244" i="1"/>
  <c r="L296" i="1"/>
  <c r="M296" i="1" s="1"/>
  <c r="L114" i="1"/>
  <c r="M114" i="1" s="1"/>
  <c r="L102" i="1"/>
  <c r="L53" i="1"/>
  <c r="M53" i="1" s="1"/>
  <c r="L49" i="1"/>
  <c r="M49" i="1" s="1"/>
  <c r="K30" i="1"/>
  <c r="L30" i="1" s="1"/>
  <c r="L23" i="1"/>
  <c r="L295" i="1"/>
  <c r="M295" i="1" s="1"/>
  <c r="L303" i="1"/>
  <c r="L305" i="1"/>
  <c r="M305" i="1" s="1"/>
  <c r="L308" i="1"/>
  <c r="M308" i="1" s="1"/>
  <c r="L284" i="1"/>
  <c r="M284" i="1" s="1"/>
  <c r="L293" i="1"/>
  <c r="M293" i="1" s="1"/>
  <c r="L301" i="1"/>
  <c r="M301" i="1" s="1"/>
  <c r="L310" i="1"/>
  <c r="M310" i="1" s="1"/>
  <c r="L306" i="1"/>
  <c r="M306" i="1" s="1"/>
  <c r="F36" i="1"/>
  <c r="M230" i="1"/>
  <c r="M55" i="1"/>
  <c r="M56" i="1"/>
  <c r="M47" i="1"/>
  <c r="M50" i="1"/>
  <c r="M51" i="1"/>
  <c r="M44" i="1"/>
  <c r="M67" i="1"/>
  <c r="M68" i="1"/>
  <c r="M69" i="1"/>
  <c r="M70" i="1"/>
  <c r="M60" i="1"/>
  <c r="M61" i="1"/>
  <c r="M62" i="1"/>
  <c r="M63" i="1"/>
  <c r="M64" i="1"/>
  <c r="M87" i="1"/>
  <c r="M85" i="1"/>
  <c r="M86" i="1"/>
  <c r="M101" i="1"/>
  <c r="M102" i="1"/>
  <c r="M103" i="1"/>
  <c r="M111" i="1"/>
  <c r="M113" i="1"/>
  <c r="M115" i="1"/>
  <c r="M116" i="1"/>
  <c r="M117" i="1"/>
  <c r="M150" i="1"/>
  <c r="M194" i="1"/>
  <c r="M196" i="1"/>
  <c r="M197" i="1"/>
  <c r="M203" i="1"/>
  <c r="M205" i="1"/>
  <c r="M206" i="1"/>
  <c r="M208" i="1"/>
  <c r="M209" i="1"/>
  <c r="M210" i="1"/>
  <c r="M211" i="1"/>
  <c r="M212" i="1"/>
  <c r="M214" i="1"/>
  <c r="M215" i="1"/>
  <c r="M216" i="1"/>
  <c r="M218" i="1"/>
  <c r="M243" i="1"/>
  <c r="M244" i="1"/>
  <c r="M247" i="1"/>
  <c r="M248" i="1"/>
  <c r="M249" i="1"/>
  <c r="M250" i="1"/>
  <c r="M251" i="1"/>
  <c r="M265" i="1"/>
  <c r="M259" i="1"/>
  <c r="M260" i="1"/>
  <c r="M261" i="1"/>
  <c r="M262" i="1"/>
  <c r="M263" i="1"/>
  <c r="M264" i="1"/>
  <c r="M273" i="1"/>
  <c r="M274" i="1"/>
  <c r="M286" i="1"/>
  <c r="M282" i="1"/>
  <c r="M285" i="1"/>
  <c r="M307" i="1"/>
  <c r="M309" i="1"/>
  <c r="M300" i="1"/>
  <c r="M303" i="1"/>
  <c r="M294" i="1"/>
  <c r="M34" i="1"/>
  <c r="F298" i="1"/>
  <c r="F297" i="1" s="1"/>
  <c r="F304" i="1"/>
  <c r="M304" i="1" s="1"/>
  <c r="F314" i="1"/>
  <c r="M314" i="1" s="1"/>
  <c r="F313" i="1"/>
  <c r="F312" i="1" s="1"/>
  <c r="M312" i="1" s="1"/>
  <c r="M313" i="1" l="1"/>
  <c r="M297" i="1"/>
  <c r="M298" i="1"/>
  <c r="I127" i="1"/>
  <c r="J127" i="1"/>
  <c r="K127" i="1"/>
  <c r="I128" i="1"/>
  <c r="J128" i="1"/>
  <c r="K128" i="1"/>
  <c r="L127" i="1" l="1"/>
  <c r="M127" i="1" s="1"/>
  <c r="L128" i="1"/>
  <c r="M128" i="1" s="1"/>
  <c r="F73" i="1"/>
  <c r="M73" i="1" s="1"/>
  <c r="F21" i="1"/>
  <c r="F22" i="1"/>
  <c r="F23" i="1"/>
  <c r="F24" i="1"/>
  <c r="F25" i="1"/>
  <c r="F26" i="1"/>
  <c r="F27" i="1"/>
  <c r="F28" i="1"/>
  <c r="F29" i="1"/>
  <c r="F58" i="1" l="1"/>
  <c r="F52" i="1"/>
  <c r="M52" i="1" s="1"/>
  <c r="F45" i="1"/>
  <c r="M27" i="1"/>
  <c r="M23" i="1"/>
  <c r="M39" i="1"/>
  <c r="M42" i="1"/>
  <c r="M29" i="1"/>
  <c r="M43" i="1"/>
  <c r="M24" i="1"/>
  <c r="M28" i="1"/>
  <c r="M25" i="1"/>
  <c r="M26" i="1"/>
  <c r="I21" i="1"/>
  <c r="M45" i="1" l="1"/>
  <c r="F35" i="1"/>
  <c r="H322" i="1"/>
  <c r="K11" i="4"/>
  <c r="E322" i="1"/>
  <c r="F322" i="1" s="1"/>
  <c r="K7" i="4"/>
  <c r="K8" i="4"/>
  <c r="K9" i="4"/>
  <c r="K6" i="4"/>
  <c r="K5" i="4" l="1"/>
  <c r="G11" i="4" s="1"/>
  <c r="K112" i="1" l="1"/>
  <c r="E92" i="2"/>
  <c r="E68" i="2" l="1"/>
  <c r="B23" i="2"/>
  <c r="A23" i="2"/>
  <c r="H18" i="2"/>
  <c r="H20" i="2" s="1"/>
  <c r="F15" i="2"/>
  <c r="E15" i="2"/>
  <c r="B15" i="2"/>
  <c r="H10" i="2"/>
  <c r="G7" i="2"/>
  <c r="E7" i="2"/>
  <c r="F7" i="2"/>
  <c r="B7" i="2"/>
  <c r="K322" i="1" l="1"/>
  <c r="J322" i="1"/>
  <c r="I322" i="1"/>
  <c r="L322" i="1" l="1"/>
  <c r="M322" i="1" s="1"/>
  <c r="J321" i="1"/>
  <c r="J144" i="1" l="1"/>
  <c r="K144" i="1"/>
  <c r="G76" i="2"/>
  <c r="K21" i="1"/>
  <c r="K22" i="1"/>
  <c r="J22" i="1"/>
  <c r="J21" i="1"/>
  <c r="G15" i="2"/>
  <c r="H15" i="2" s="1"/>
  <c r="I22" i="1"/>
  <c r="G23" i="2" s="1"/>
  <c r="K290" i="1"/>
  <c r="J288" i="1"/>
  <c r="K292" i="1"/>
  <c r="J292" i="1"/>
  <c r="I292" i="1"/>
  <c r="K291" i="1"/>
  <c r="J291" i="1"/>
  <c r="I291" i="1"/>
  <c r="I290" i="1"/>
  <c r="K289" i="1"/>
  <c r="J289" i="1"/>
  <c r="I289" i="1"/>
  <c r="K288" i="1"/>
  <c r="I288" i="1"/>
  <c r="J279" i="1"/>
  <c r="K283" i="1"/>
  <c r="J283" i="1"/>
  <c r="I283" i="1"/>
  <c r="K281" i="1"/>
  <c r="J281" i="1"/>
  <c r="I281" i="1"/>
  <c r="K280" i="1"/>
  <c r="J280" i="1"/>
  <c r="I280" i="1"/>
  <c r="K279" i="1"/>
  <c r="I279" i="1"/>
  <c r="K278" i="1"/>
  <c r="J278" i="1"/>
  <c r="I278" i="1"/>
  <c r="K277" i="1"/>
  <c r="J277" i="1"/>
  <c r="I277" i="1"/>
  <c r="K276" i="1"/>
  <c r="K275" i="1" s="1"/>
  <c r="J276" i="1"/>
  <c r="J275" i="1" s="1"/>
  <c r="I276" i="1"/>
  <c r="K269" i="1"/>
  <c r="K272" i="1"/>
  <c r="J272" i="1"/>
  <c r="I272" i="1"/>
  <c r="K271" i="1"/>
  <c r="J271" i="1"/>
  <c r="I271" i="1"/>
  <c r="K270" i="1"/>
  <c r="J270" i="1"/>
  <c r="I270" i="1"/>
  <c r="I269" i="1"/>
  <c r="K268" i="1"/>
  <c r="J268" i="1"/>
  <c r="I268" i="1"/>
  <c r="K267" i="1"/>
  <c r="J267" i="1"/>
  <c r="I267" i="1"/>
  <c r="K255" i="1"/>
  <c r="K258" i="1"/>
  <c r="J258" i="1"/>
  <c r="I258" i="1"/>
  <c r="K257" i="1"/>
  <c r="J257" i="1"/>
  <c r="I257" i="1"/>
  <c r="K256" i="1"/>
  <c r="J256" i="1"/>
  <c r="I256" i="1"/>
  <c r="I255" i="1"/>
  <c r="K254" i="1"/>
  <c r="J254" i="1"/>
  <c r="I254" i="1"/>
  <c r="K253" i="1"/>
  <c r="J253" i="1"/>
  <c r="I253" i="1"/>
  <c r="K239" i="1"/>
  <c r="K240" i="1"/>
  <c r="J240" i="1"/>
  <c r="I240" i="1"/>
  <c r="J239" i="1"/>
  <c r="I239" i="1"/>
  <c r="K238" i="1"/>
  <c r="J238" i="1"/>
  <c r="I238" i="1"/>
  <c r="K235" i="1"/>
  <c r="I235" i="1"/>
  <c r="K234" i="1"/>
  <c r="J234" i="1"/>
  <c r="I234" i="1"/>
  <c r="K233" i="1"/>
  <c r="I233" i="1"/>
  <c r="K232" i="1"/>
  <c r="J232" i="1"/>
  <c r="I232" i="1"/>
  <c r="K229" i="1"/>
  <c r="J229" i="1"/>
  <c r="I229" i="1"/>
  <c r="K228" i="1"/>
  <c r="J228" i="1"/>
  <c r="I228" i="1"/>
  <c r="K227" i="1"/>
  <c r="J227" i="1"/>
  <c r="I227" i="1"/>
  <c r="J226" i="1"/>
  <c r="I226" i="1"/>
  <c r="K225" i="1"/>
  <c r="J225" i="1"/>
  <c r="I225" i="1"/>
  <c r="K224" i="1"/>
  <c r="J224" i="1"/>
  <c r="I224" i="1"/>
  <c r="K223" i="1"/>
  <c r="J223" i="1"/>
  <c r="I223" i="1"/>
  <c r="J222" i="1"/>
  <c r="I222" i="1"/>
  <c r="K221" i="1"/>
  <c r="J221" i="1"/>
  <c r="I221" i="1"/>
  <c r="K220" i="1"/>
  <c r="J220" i="1"/>
  <c r="I220" i="1"/>
  <c r="K200" i="1"/>
  <c r="J201" i="1"/>
  <c r="J200" i="1"/>
  <c r="K199" i="1"/>
  <c r="J199" i="1"/>
  <c r="J186" i="1"/>
  <c r="J162" i="1"/>
  <c r="J158" i="1"/>
  <c r="J154" i="1"/>
  <c r="K201" i="1"/>
  <c r="I201" i="1"/>
  <c r="I200" i="1"/>
  <c r="K193" i="1"/>
  <c r="J193" i="1"/>
  <c r="I193" i="1"/>
  <c r="K192" i="1"/>
  <c r="J192" i="1"/>
  <c r="I192" i="1"/>
  <c r="K191" i="1"/>
  <c r="J191" i="1"/>
  <c r="I191" i="1"/>
  <c r="I190" i="1"/>
  <c r="K189" i="1"/>
  <c r="J189" i="1"/>
  <c r="I189" i="1"/>
  <c r="K188" i="1"/>
  <c r="J188" i="1"/>
  <c r="I188" i="1"/>
  <c r="K187" i="1"/>
  <c r="J187" i="1"/>
  <c r="I187" i="1"/>
  <c r="K186" i="1"/>
  <c r="I186" i="1"/>
  <c r="K185" i="1"/>
  <c r="J185" i="1"/>
  <c r="I185" i="1"/>
  <c r="K184" i="1"/>
  <c r="J184" i="1"/>
  <c r="I184" i="1"/>
  <c r="K183" i="1"/>
  <c r="J183" i="1"/>
  <c r="I183" i="1"/>
  <c r="I182" i="1"/>
  <c r="K181" i="1"/>
  <c r="J181" i="1"/>
  <c r="I181" i="1"/>
  <c r="K180" i="1"/>
  <c r="J180" i="1"/>
  <c r="I180" i="1"/>
  <c r="J178" i="1"/>
  <c r="I178" i="1"/>
  <c r="K177" i="1"/>
  <c r="J177" i="1"/>
  <c r="I177" i="1"/>
  <c r="K176" i="1"/>
  <c r="J176" i="1"/>
  <c r="I176" i="1"/>
  <c r="K169" i="1"/>
  <c r="J169" i="1"/>
  <c r="I169" i="1"/>
  <c r="K168" i="1"/>
  <c r="J168" i="1"/>
  <c r="I168" i="1"/>
  <c r="K167" i="1"/>
  <c r="J167" i="1"/>
  <c r="I167" i="1"/>
  <c r="I166" i="1"/>
  <c r="K165" i="1"/>
  <c r="J165" i="1"/>
  <c r="I165" i="1"/>
  <c r="K164" i="1"/>
  <c r="J164" i="1"/>
  <c r="I164" i="1"/>
  <c r="K175" i="1"/>
  <c r="J175" i="1"/>
  <c r="I175" i="1"/>
  <c r="I174" i="1"/>
  <c r="K173" i="1"/>
  <c r="J173" i="1"/>
  <c r="I173" i="1"/>
  <c r="K172" i="1"/>
  <c r="J172" i="1"/>
  <c r="I172" i="1"/>
  <c r="K171" i="1"/>
  <c r="J171" i="1"/>
  <c r="I171" i="1"/>
  <c r="I170" i="1"/>
  <c r="K163" i="1"/>
  <c r="J163" i="1"/>
  <c r="I163" i="1"/>
  <c r="K162" i="1"/>
  <c r="I162" i="1"/>
  <c r="K161" i="1"/>
  <c r="J161" i="1"/>
  <c r="I161" i="1"/>
  <c r="K160" i="1"/>
  <c r="J160" i="1"/>
  <c r="I160" i="1"/>
  <c r="K159" i="1"/>
  <c r="J159" i="1"/>
  <c r="I159" i="1"/>
  <c r="K158" i="1"/>
  <c r="I158" i="1"/>
  <c r="K157" i="1"/>
  <c r="J157" i="1"/>
  <c r="I157" i="1"/>
  <c r="K156" i="1"/>
  <c r="J156" i="1"/>
  <c r="I156" i="1"/>
  <c r="K155" i="1"/>
  <c r="J155" i="1"/>
  <c r="I155" i="1"/>
  <c r="K154" i="1"/>
  <c r="I154" i="1"/>
  <c r="K153" i="1"/>
  <c r="J153" i="1"/>
  <c r="I153" i="1"/>
  <c r="K152" i="1"/>
  <c r="J152" i="1"/>
  <c r="I152" i="1"/>
  <c r="J148" i="1"/>
  <c r="J147" i="1"/>
  <c r="K146" i="1"/>
  <c r="K149" i="1"/>
  <c r="J149" i="1"/>
  <c r="I149" i="1"/>
  <c r="K148" i="1"/>
  <c r="I148" i="1"/>
  <c r="K147" i="1"/>
  <c r="I147" i="1"/>
  <c r="I146" i="1"/>
  <c r="K145" i="1"/>
  <c r="J145" i="1"/>
  <c r="I145" i="1"/>
  <c r="I144" i="1"/>
  <c r="K139" i="1"/>
  <c r="K141" i="1"/>
  <c r="J141" i="1"/>
  <c r="I141" i="1"/>
  <c r="K140" i="1"/>
  <c r="J140" i="1"/>
  <c r="I140" i="1"/>
  <c r="I139" i="1"/>
  <c r="K136" i="1"/>
  <c r="K134" i="1"/>
  <c r="K132" i="1"/>
  <c r="K130" i="1"/>
  <c r="K137" i="1"/>
  <c r="J137" i="1"/>
  <c r="I137" i="1"/>
  <c r="J136" i="1"/>
  <c r="I136" i="1"/>
  <c r="K135" i="1"/>
  <c r="J135" i="1"/>
  <c r="I135" i="1"/>
  <c r="J134" i="1"/>
  <c r="I134" i="1"/>
  <c r="K133" i="1"/>
  <c r="J133" i="1"/>
  <c r="I133" i="1"/>
  <c r="J132" i="1"/>
  <c r="I132" i="1"/>
  <c r="K131" i="1"/>
  <c r="J131" i="1"/>
  <c r="I131" i="1"/>
  <c r="J130" i="1"/>
  <c r="I130" i="1"/>
  <c r="F118" i="1"/>
  <c r="M118" i="1" s="1"/>
  <c r="K126" i="1"/>
  <c r="J126" i="1"/>
  <c r="I126" i="1"/>
  <c r="K125" i="1"/>
  <c r="J125" i="1"/>
  <c r="I125" i="1"/>
  <c r="K124" i="1"/>
  <c r="J124" i="1"/>
  <c r="I124" i="1"/>
  <c r="J123" i="1"/>
  <c r="I123" i="1"/>
  <c r="K122" i="1"/>
  <c r="J122" i="1"/>
  <c r="I122" i="1"/>
  <c r="K121" i="1"/>
  <c r="J121" i="1"/>
  <c r="I121" i="1"/>
  <c r="K120" i="1"/>
  <c r="J120" i="1"/>
  <c r="I120" i="1"/>
  <c r="J119" i="1"/>
  <c r="I119" i="1"/>
  <c r="F109" i="1"/>
  <c r="J110" i="1"/>
  <c r="J112" i="1"/>
  <c r="I112" i="1"/>
  <c r="K110" i="1"/>
  <c r="K109" i="1" s="1"/>
  <c r="I110" i="1"/>
  <c r="K108" i="1"/>
  <c r="J108" i="1"/>
  <c r="I108" i="1"/>
  <c r="K107" i="1"/>
  <c r="J107" i="1"/>
  <c r="I107" i="1"/>
  <c r="K97" i="1"/>
  <c r="K100" i="1"/>
  <c r="J100" i="1"/>
  <c r="I100" i="1"/>
  <c r="K99" i="1"/>
  <c r="J99" i="1"/>
  <c r="I99" i="1"/>
  <c r="K98" i="1"/>
  <c r="J98" i="1"/>
  <c r="I98" i="1"/>
  <c r="J97" i="1"/>
  <c r="I97" i="1"/>
  <c r="K96" i="1"/>
  <c r="J96" i="1"/>
  <c r="I96" i="1"/>
  <c r="K95" i="1"/>
  <c r="K94" i="1" s="1"/>
  <c r="J95" i="1"/>
  <c r="I95" i="1"/>
  <c r="F92" i="1"/>
  <c r="K93" i="1"/>
  <c r="K92" i="1" s="1"/>
  <c r="I93" i="1"/>
  <c r="K91" i="1"/>
  <c r="J91" i="1"/>
  <c r="I91" i="1"/>
  <c r="K90" i="1"/>
  <c r="J90" i="1"/>
  <c r="I90" i="1"/>
  <c r="K89" i="1"/>
  <c r="J89" i="1"/>
  <c r="I89" i="1"/>
  <c r="K84" i="1"/>
  <c r="J84" i="1"/>
  <c r="I84" i="1"/>
  <c r="K83" i="1"/>
  <c r="J83" i="1"/>
  <c r="I83" i="1"/>
  <c r="K82" i="1"/>
  <c r="J82" i="1"/>
  <c r="I82" i="1"/>
  <c r="I81" i="1"/>
  <c r="F75" i="1"/>
  <c r="K77" i="1"/>
  <c r="I77" i="1"/>
  <c r="F71" i="1"/>
  <c r="K74" i="1"/>
  <c r="J74" i="1"/>
  <c r="I74" i="1"/>
  <c r="K72" i="1"/>
  <c r="K71" i="1" s="1"/>
  <c r="J72" i="1"/>
  <c r="I72" i="1"/>
  <c r="F65" i="1"/>
  <c r="F20" i="1"/>
  <c r="F19" i="1" s="1"/>
  <c r="F266" i="1" l="1"/>
  <c r="M266" i="1" s="1"/>
  <c r="F237" i="1"/>
  <c r="F231" i="1"/>
  <c r="M231" i="1" s="1"/>
  <c r="F219" i="1"/>
  <c r="M219" i="1" s="1"/>
  <c r="F198" i="1"/>
  <c r="M198" i="1" s="1"/>
  <c r="F143" i="1"/>
  <c r="M143" i="1" s="1"/>
  <c r="F138" i="1"/>
  <c r="M138" i="1" s="1"/>
  <c r="F130" i="1"/>
  <c r="F120" i="1"/>
  <c r="F94" i="1"/>
  <c r="F57" i="1"/>
  <c r="M57" i="1" s="1"/>
  <c r="F88" i="1"/>
  <c r="M88" i="1" s="1"/>
  <c r="F80" i="1"/>
  <c r="L22" i="1"/>
  <c r="M22" i="1" s="1"/>
  <c r="L144" i="1"/>
  <c r="M144" i="1" s="1"/>
  <c r="L21" i="1"/>
  <c r="M21" i="1" s="1"/>
  <c r="G92" i="2"/>
  <c r="M38" i="1"/>
  <c r="L278" i="1"/>
  <c r="M278" i="1" s="1"/>
  <c r="M41" i="1"/>
  <c r="M32" i="1"/>
  <c r="L288" i="1"/>
  <c r="M288" i="1" s="1"/>
  <c r="L292" i="1"/>
  <c r="M292" i="1" s="1"/>
  <c r="F287" i="1"/>
  <c r="L289" i="1"/>
  <c r="M289" i="1" s="1"/>
  <c r="J290" i="1"/>
  <c r="L290" i="1" s="1"/>
  <c r="L291" i="1"/>
  <c r="M291" i="1" s="1"/>
  <c r="L280" i="1"/>
  <c r="M280" i="1" s="1"/>
  <c r="F275" i="1"/>
  <c r="L276" i="1"/>
  <c r="L275" i="1" s="1"/>
  <c r="L281" i="1"/>
  <c r="M281" i="1" s="1"/>
  <c r="L283" i="1"/>
  <c r="M283" i="1" s="1"/>
  <c r="L277" i="1"/>
  <c r="M277" i="1" s="1"/>
  <c r="L279" i="1"/>
  <c r="L272" i="1"/>
  <c r="M272" i="1" s="1"/>
  <c r="L271" i="1"/>
  <c r="M271" i="1" s="1"/>
  <c r="L267" i="1"/>
  <c r="L268" i="1"/>
  <c r="M268" i="1" s="1"/>
  <c r="J269" i="1"/>
  <c r="L269" i="1" s="1"/>
  <c r="M269" i="1" s="1"/>
  <c r="L270" i="1"/>
  <c r="M270" i="1" s="1"/>
  <c r="L258" i="1"/>
  <c r="M258" i="1" s="1"/>
  <c r="L253" i="1"/>
  <c r="F252" i="1"/>
  <c r="M252" i="1" s="1"/>
  <c r="L257" i="1"/>
  <c r="M257" i="1" s="1"/>
  <c r="L254" i="1"/>
  <c r="M254" i="1" s="1"/>
  <c r="J255" i="1"/>
  <c r="L255" i="1" s="1"/>
  <c r="L256" i="1"/>
  <c r="M256" i="1" s="1"/>
  <c r="L240" i="1"/>
  <c r="M240" i="1" s="1"/>
  <c r="L238" i="1"/>
  <c r="M238" i="1" s="1"/>
  <c r="J233" i="1"/>
  <c r="L233" i="1" s="1"/>
  <c r="M233" i="1" s="1"/>
  <c r="J235" i="1"/>
  <c r="L235" i="1" s="1"/>
  <c r="M235" i="1" s="1"/>
  <c r="L239" i="1"/>
  <c r="M239" i="1" s="1"/>
  <c r="L234" i="1"/>
  <c r="M234" i="1" s="1"/>
  <c r="L232" i="1"/>
  <c r="M232" i="1" s="1"/>
  <c r="L228" i="1"/>
  <c r="M228" i="1" s="1"/>
  <c r="L229" i="1"/>
  <c r="M229" i="1" s="1"/>
  <c r="K222" i="1"/>
  <c r="L222" i="1" s="1"/>
  <c r="M222" i="1" s="1"/>
  <c r="K226" i="1"/>
  <c r="L226" i="1" s="1"/>
  <c r="M226" i="1" s="1"/>
  <c r="L227" i="1"/>
  <c r="M227" i="1" s="1"/>
  <c r="L168" i="1"/>
  <c r="M168" i="1" s="1"/>
  <c r="L224" i="1"/>
  <c r="M224" i="1" s="1"/>
  <c r="L225" i="1"/>
  <c r="M225" i="1" s="1"/>
  <c r="L221" i="1"/>
  <c r="M221" i="1" s="1"/>
  <c r="L223" i="1"/>
  <c r="M223" i="1" s="1"/>
  <c r="L220" i="1"/>
  <c r="M220" i="1" s="1"/>
  <c r="L192" i="1"/>
  <c r="M192" i="1" s="1"/>
  <c r="L176" i="1"/>
  <c r="M176" i="1" s="1"/>
  <c r="L185" i="1"/>
  <c r="M185" i="1" s="1"/>
  <c r="L188" i="1"/>
  <c r="M188" i="1" s="1"/>
  <c r="L199" i="1"/>
  <c r="M199" i="1" s="1"/>
  <c r="L189" i="1"/>
  <c r="M189" i="1" s="1"/>
  <c r="L200" i="1"/>
  <c r="M200" i="1" s="1"/>
  <c r="L180" i="1"/>
  <c r="M180" i="1" s="1"/>
  <c r="L184" i="1"/>
  <c r="M184" i="1" s="1"/>
  <c r="L186" i="1"/>
  <c r="L165" i="1"/>
  <c r="M165" i="1" s="1"/>
  <c r="L193" i="1"/>
  <c r="M193" i="1" s="1"/>
  <c r="J170" i="1"/>
  <c r="J174" i="1"/>
  <c r="J166" i="1"/>
  <c r="L177" i="1"/>
  <c r="M177" i="1" s="1"/>
  <c r="K178" i="1"/>
  <c r="L178" i="1" s="1"/>
  <c r="M178" i="1" s="1"/>
  <c r="J182" i="1"/>
  <c r="L183" i="1"/>
  <c r="M183" i="1" s="1"/>
  <c r="J190" i="1"/>
  <c r="L191" i="1"/>
  <c r="M191" i="1" s="1"/>
  <c r="K170" i="1"/>
  <c r="K174" i="1"/>
  <c r="K166" i="1"/>
  <c r="K182" i="1"/>
  <c r="K190" i="1"/>
  <c r="F179" i="1"/>
  <c r="M179" i="1" s="1"/>
  <c r="L164" i="1"/>
  <c r="M164" i="1" s="1"/>
  <c r="L187" i="1"/>
  <c r="M187" i="1" s="1"/>
  <c r="L201" i="1"/>
  <c r="M201" i="1" s="1"/>
  <c r="L181" i="1"/>
  <c r="M181" i="1" s="1"/>
  <c r="L158" i="1"/>
  <c r="L167" i="1"/>
  <c r="M167" i="1" s="1"/>
  <c r="L169" i="1"/>
  <c r="M169" i="1" s="1"/>
  <c r="L171" i="1"/>
  <c r="M171" i="1" s="1"/>
  <c r="L172" i="1"/>
  <c r="M172" i="1" s="1"/>
  <c r="L175" i="1"/>
  <c r="M175" i="1" s="1"/>
  <c r="L173" i="1"/>
  <c r="M173" i="1" s="1"/>
  <c r="L159" i="1"/>
  <c r="M159" i="1" s="1"/>
  <c r="L160" i="1"/>
  <c r="M160" i="1" s="1"/>
  <c r="L162" i="1"/>
  <c r="L163" i="1"/>
  <c r="M163" i="1" s="1"/>
  <c r="L161" i="1"/>
  <c r="M161" i="1" s="1"/>
  <c r="L153" i="1"/>
  <c r="M153" i="1" s="1"/>
  <c r="L154" i="1"/>
  <c r="L155" i="1"/>
  <c r="M155" i="1" s="1"/>
  <c r="L156" i="1"/>
  <c r="M156" i="1" s="1"/>
  <c r="L157" i="1"/>
  <c r="M157" i="1" s="1"/>
  <c r="L152" i="1"/>
  <c r="M152" i="1" s="1"/>
  <c r="L147" i="1"/>
  <c r="M147" i="1" s="1"/>
  <c r="L145" i="1"/>
  <c r="M145" i="1" s="1"/>
  <c r="L148" i="1"/>
  <c r="M148" i="1" s="1"/>
  <c r="L149" i="1"/>
  <c r="M149" i="1" s="1"/>
  <c r="J146" i="1"/>
  <c r="L146" i="1" s="1"/>
  <c r="M146" i="1" s="1"/>
  <c r="L140" i="1"/>
  <c r="M140" i="1" s="1"/>
  <c r="J139" i="1"/>
  <c r="L139" i="1" s="1"/>
  <c r="M139" i="1" s="1"/>
  <c r="L141" i="1"/>
  <c r="M141" i="1" s="1"/>
  <c r="L126" i="1"/>
  <c r="M126" i="1" s="1"/>
  <c r="L134" i="1"/>
  <c r="M134" i="1" s="1"/>
  <c r="L137" i="1"/>
  <c r="M137" i="1" s="1"/>
  <c r="L136" i="1"/>
  <c r="M136" i="1" s="1"/>
  <c r="L120" i="1"/>
  <c r="L130" i="1"/>
  <c r="L132" i="1"/>
  <c r="M132" i="1" s="1"/>
  <c r="L133" i="1"/>
  <c r="M133" i="1" s="1"/>
  <c r="L131" i="1"/>
  <c r="M131" i="1" s="1"/>
  <c r="L100" i="1"/>
  <c r="M100" i="1" s="1"/>
  <c r="L121" i="1"/>
  <c r="M121" i="1" s="1"/>
  <c r="L135" i="1"/>
  <c r="M135" i="1" s="1"/>
  <c r="L122" i="1"/>
  <c r="M122" i="1" s="1"/>
  <c r="L125" i="1"/>
  <c r="M125" i="1" s="1"/>
  <c r="K119" i="1"/>
  <c r="L119" i="1" s="1"/>
  <c r="M119" i="1" s="1"/>
  <c r="K123" i="1"/>
  <c r="L123" i="1" s="1"/>
  <c r="M123" i="1" s="1"/>
  <c r="L108" i="1"/>
  <c r="M108" i="1" s="1"/>
  <c r="L124" i="1"/>
  <c r="M124" i="1" s="1"/>
  <c r="F106" i="1"/>
  <c r="M106" i="1" s="1"/>
  <c r="L112" i="1"/>
  <c r="M112" i="1" s="1"/>
  <c r="L110" i="1"/>
  <c r="M110" i="1" s="1"/>
  <c r="L107" i="1"/>
  <c r="M107" i="1" s="1"/>
  <c r="L99" i="1"/>
  <c r="M99" i="1" s="1"/>
  <c r="L98" i="1"/>
  <c r="M98" i="1" s="1"/>
  <c r="L97" i="1"/>
  <c r="M97" i="1" s="1"/>
  <c r="L96" i="1"/>
  <c r="M96" i="1" s="1"/>
  <c r="L95" i="1"/>
  <c r="M95" i="1" s="1"/>
  <c r="J94" i="1"/>
  <c r="J93" i="1"/>
  <c r="L93" i="1" s="1"/>
  <c r="M93" i="1" s="1"/>
  <c r="L89" i="1"/>
  <c r="M89" i="1" s="1"/>
  <c r="L90" i="1"/>
  <c r="M90" i="1" s="1"/>
  <c r="L91" i="1"/>
  <c r="M91" i="1" s="1"/>
  <c r="L82" i="1"/>
  <c r="M82" i="1" s="1"/>
  <c r="L83" i="1"/>
  <c r="M83" i="1" s="1"/>
  <c r="L84" i="1"/>
  <c r="M84" i="1" s="1"/>
  <c r="J81" i="1"/>
  <c r="K81" i="1"/>
  <c r="K79" i="1" s="1"/>
  <c r="J77" i="1"/>
  <c r="L72" i="1"/>
  <c r="L71" i="1" s="1"/>
  <c r="L74" i="1"/>
  <c r="M74" i="1" s="1"/>
  <c r="J71" i="1"/>
  <c r="F30" i="1"/>
  <c r="M30" i="1" s="1"/>
  <c r="M287" i="1" l="1"/>
  <c r="M120" i="1"/>
  <c r="F129" i="1"/>
  <c r="M129" i="1" s="1"/>
  <c r="M237" i="1"/>
  <c r="F236" i="1"/>
  <c r="M236" i="1" s="1"/>
  <c r="F79" i="1"/>
  <c r="M80" i="1"/>
  <c r="F151" i="1"/>
  <c r="M151" i="1" s="1"/>
  <c r="M130" i="1"/>
  <c r="L109" i="1"/>
  <c r="M109" i="1" s="1"/>
  <c r="M290" i="1"/>
  <c r="M276" i="1"/>
  <c r="M279" i="1"/>
  <c r="M275" i="1"/>
  <c r="M267" i="1"/>
  <c r="M253" i="1"/>
  <c r="M255" i="1"/>
  <c r="M158" i="1"/>
  <c r="L170" i="1"/>
  <c r="M170" i="1" s="1"/>
  <c r="M154" i="1"/>
  <c r="M186" i="1"/>
  <c r="L174" i="1"/>
  <c r="M174" i="1" s="1"/>
  <c r="L166" i="1"/>
  <c r="M166" i="1" s="1"/>
  <c r="M162" i="1"/>
  <c r="L182" i="1"/>
  <c r="M182" i="1" s="1"/>
  <c r="L190" i="1"/>
  <c r="M190" i="1" s="1"/>
  <c r="M72" i="1"/>
  <c r="L94" i="1"/>
  <c r="M94" i="1" s="1"/>
  <c r="J92" i="1"/>
  <c r="L92" i="1"/>
  <c r="L81" i="1"/>
  <c r="L79" i="1" s="1"/>
  <c r="M79" i="1" s="1"/>
  <c r="J79" i="1"/>
  <c r="L77" i="1"/>
  <c r="M76" i="1" s="1"/>
  <c r="M71" i="1"/>
  <c r="F316" i="1" l="1"/>
  <c r="F321" i="1"/>
  <c r="M81" i="1"/>
  <c r="M77" i="1"/>
  <c r="H7" i="2"/>
  <c r="H12" i="2"/>
  <c r="F324" i="1" l="1"/>
  <c r="F14" i="1"/>
  <c r="M92" i="1"/>
  <c r="I66" i="1"/>
  <c r="I59" i="1"/>
  <c r="G84" i="2"/>
  <c r="J20" i="1" l="1"/>
  <c r="J66" i="1" l="1"/>
  <c r="J65" i="1" l="1"/>
  <c r="J324" i="1"/>
  <c r="K20" i="1"/>
  <c r="K19" i="1" s="1"/>
  <c r="K316" i="1" s="1"/>
  <c r="J19" i="1"/>
  <c r="K66" i="1"/>
  <c r="L66" i="1" s="1"/>
  <c r="K59" i="1"/>
  <c r="J59" i="1"/>
  <c r="L19" i="1" l="1"/>
  <c r="L316" i="1" s="1"/>
  <c r="L324" i="1" s="1"/>
  <c r="M40" i="1"/>
  <c r="M66" i="1"/>
  <c r="L65" i="1"/>
  <c r="M65" i="1" s="1"/>
  <c r="L20" i="1"/>
  <c r="M20" i="1" s="1"/>
  <c r="J58" i="1"/>
  <c r="L59" i="1"/>
  <c r="L58" i="1" s="1"/>
  <c r="K324" i="1"/>
  <c r="K65" i="1"/>
  <c r="K58" i="1"/>
  <c r="K321" i="1" l="1"/>
  <c r="H14" i="1" s="1"/>
  <c r="M36" i="1"/>
  <c r="J316" i="1"/>
  <c r="M31" i="1"/>
  <c r="M19" i="1"/>
  <c r="M37" i="1"/>
  <c r="M58" i="1"/>
  <c r="M59" i="1"/>
  <c r="L321" i="1" l="1"/>
  <c r="M35" i="1"/>
  <c r="M316" i="1"/>
  <c r="M33" i="1"/>
  <c r="J14" i="1" l="1"/>
  <c r="L14" i="1" s="1"/>
  <c r="M324" i="1"/>
  <c r="M321" i="1"/>
</calcChain>
</file>

<file path=xl/comments1.xml><?xml version="1.0" encoding="utf-8"?>
<comments xmlns="http://schemas.openxmlformats.org/spreadsheetml/2006/main">
  <authors>
    <author>Menphys Verissimo</author>
  </authors>
  <commentList>
    <comment ref="G7" authorId="0" shapeId="0">
      <text>
        <r>
          <rPr>
            <sz val="9"/>
            <color indexed="81"/>
            <rFont val="Segoe UI"/>
            <family val="2"/>
          </rPr>
          <t xml:space="preserve">Vem do Boletim de Medição
</t>
        </r>
      </text>
    </comment>
    <comment ref="G15" authorId="0" shapeId="0">
      <text>
        <r>
          <rPr>
            <sz val="9"/>
            <color indexed="81"/>
            <rFont val="Segoe UI"/>
            <family val="2"/>
          </rPr>
          <t xml:space="preserve">Vem do Boletim de Medição
</t>
        </r>
      </text>
    </comment>
    <comment ref="G23" authorId="0" shapeId="0">
      <text>
        <r>
          <rPr>
            <sz val="9"/>
            <color indexed="81"/>
            <rFont val="Segoe UI"/>
            <family val="2"/>
          </rPr>
          <t xml:space="preserve">Vem do Boletim de Medição
</t>
        </r>
      </text>
    </comment>
    <comment ref="G33" authorId="0" shapeId="0">
      <text>
        <r>
          <rPr>
            <sz val="9"/>
            <color indexed="81"/>
            <rFont val="Segoe UI"/>
            <family val="2"/>
          </rPr>
          <t xml:space="preserve">Vem do Boletim de Medição
</t>
        </r>
      </text>
    </comment>
    <comment ref="G41" authorId="0" shapeId="0">
      <text>
        <r>
          <rPr>
            <sz val="9"/>
            <color indexed="81"/>
            <rFont val="Segoe UI"/>
            <family val="2"/>
          </rPr>
          <t xml:space="preserve">Vem do Boletim de Medição
</t>
        </r>
      </text>
    </comment>
    <comment ref="G50" authorId="0" shapeId="0">
      <text>
        <r>
          <rPr>
            <sz val="9"/>
            <color indexed="81"/>
            <rFont val="Segoe UI"/>
            <family val="2"/>
          </rPr>
          <t xml:space="preserve">Vem do Boletim de Medição
</t>
        </r>
      </text>
    </comment>
    <comment ref="G58" authorId="0" shapeId="0">
      <text>
        <r>
          <rPr>
            <sz val="9"/>
            <color indexed="81"/>
            <rFont val="Segoe UI"/>
            <family val="2"/>
          </rPr>
          <t xml:space="preserve">Vem do Boletim de Medição
</t>
        </r>
      </text>
    </comment>
    <comment ref="G68" authorId="0" shapeId="0">
      <text>
        <r>
          <rPr>
            <sz val="9"/>
            <color indexed="81"/>
            <rFont val="Segoe UI"/>
            <family val="2"/>
          </rPr>
          <t xml:space="preserve">Vem do Boletim de Medição
</t>
        </r>
      </text>
    </comment>
    <comment ref="G76" authorId="0" shapeId="0">
      <text>
        <r>
          <rPr>
            <sz val="9"/>
            <color indexed="81"/>
            <rFont val="Segoe UI"/>
            <family val="2"/>
          </rPr>
          <t xml:space="preserve">Vem do Boletim de Medição
</t>
        </r>
      </text>
    </comment>
    <comment ref="G84" authorId="0" shapeId="0">
      <text>
        <r>
          <rPr>
            <sz val="9"/>
            <color indexed="81"/>
            <rFont val="Segoe UI"/>
            <family val="2"/>
          </rPr>
          <t xml:space="preserve">Vem do Boletim de Medição
</t>
        </r>
      </text>
    </comment>
    <comment ref="G92" authorId="0" shapeId="0">
      <text>
        <r>
          <rPr>
            <sz val="9"/>
            <color indexed="81"/>
            <rFont val="Segoe UI"/>
            <family val="2"/>
          </rPr>
          <t xml:space="preserve">Vem do Boletim de Medição
</t>
        </r>
      </text>
    </comment>
    <comment ref="G102" authorId="0" shapeId="0">
      <text>
        <r>
          <rPr>
            <sz val="9"/>
            <color indexed="81"/>
            <rFont val="Segoe UI"/>
            <family val="2"/>
          </rPr>
          <t xml:space="preserve">Vem do Boletim de Medição
</t>
        </r>
      </text>
    </comment>
  </commentList>
</comments>
</file>

<file path=xl/sharedStrings.xml><?xml version="1.0" encoding="utf-8"?>
<sst xmlns="http://schemas.openxmlformats.org/spreadsheetml/2006/main" count="1134" uniqueCount="681">
  <si>
    <t>FUNDAÇÕES</t>
  </si>
  <si>
    <t>1.1</t>
  </si>
  <si>
    <t>1</t>
  </si>
  <si>
    <t>2</t>
  </si>
  <si>
    <t>M</t>
  </si>
  <si>
    <t>SERVIÇOS PRELIMINARES</t>
  </si>
  <si>
    <t>ESQUADRIAS</t>
  </si>
  <si>
    <t>2.1</t>
  </si>
  <si>
    <t>2.2</t>
  </si>
  <si>
    <t>2.3</t>
  </si>
  <si>
    <t>2.4</t>
  </si>
  <si>
    <t>BOLETIM DE MEDIÇÃO</t>
  </si>
  <si>
    <t>CONTRATANTE:</t>
  </si>
  <si>
    <t>CNPJ:</t>
  </si>
  <si>
    <t>OBJETO:</t>
  </si>
  <si>
    <t>N° MEDIÇÃO</t>
  </si>
  <si>
    <t>LOCAL:</t>
  </si>
  <si>
    <t>VALOR CONTRATADO</t>
  </si>
  <si>
    <t>VALOR DA MEDIÇÃO</t>
  </si>
  <si>
    <t>VALOR ACUMULADO</t>
  </si>
  <si>
    <t>SALDO DO CONTRATO</t>
  </si>
  <si>
    <t>ITEM</t>
  </si>
  <si>
    <t>DISCRIMINAÇÃO</t>
  </si>
  <si>
    <t>CONTRATADO</t>
  </si>
  <si>
    <t>QUANTITATIVO</t>
  </si>
  <si>
    <t>FINANCEIRO</t>
  </si>
  <si>
    <t>UNID</t>
  </si>
  <si>
    <t>QUANT.</t>
  </si>
  <si>
    <t>UNITÁRIO</t>
  </si>
  <si>
    <t>TOTAL</t>
  </si>
  <si>
    <t>PREFEITURA MUNICIPAL DE MOGEIRO</t>
  </si>
  <si>
    <t>08.866.501/0001-67</t>
  </si>
  <si>
    <t>MEMÓRIA DE CÁLCULO</t>
  </si>
  <si>
    <t>ALTURA</t>
  </si>
  <si>
    <t>PROGRAMA:</t>
  </si>
  <si>
    <t>EMPREENDIMENTO:</t>
  </si>
  <si>
    <t>GESTOR:</t>
  </si>
  <si>
    <t>CONTRATO-CPL:</t>
  </si>
  <si>
    <t>PROCESSO/OPERAÇÃO:</t>
  </si>
  <si>
    <t>INICIO DA OBRA;</t>
  </si>
  <si>
    <t>ACUMULADO ANTERIOR</t>
  </si>
  <si>
    <t>PERIODO</t>
  </si>
  <si>
    <t>ACUMULADO INCLUINDO O PERIODO</t>
  </si>
  <si>
    <t>PERCENTUAL MEDIDO</t>
  </si>
  <si>
    <t>CÁLCULOS</t>
  </si>
  <si>
    <t>LARGUR.</t>
  </si>
  <si>
    <t xml:space="preserve">     DESCRIÇÃO</t>
  </si>
  <si>
    <t>UNID.</t>
  </si>
  <si>
    <t>TOTAL CONTR.</t>
  </si>
  <si>
    <t>ACUMUL. MEDIÇÕES</t>
  </si>
  <si>
    <t>SALDO CONTRATO</t>
  </si>
  <si>
    <t xml:space="preserve">TOTAL =====================&gt;    </t>
  </si>
  <si>
    <t>ESTADO DA PARAÍBA</t>
  </si>
  <si>
    <t>DATA DA MEDIÇÃO</t>
  </si>
  <si>
    <t>PERÍODO DA MEDIÇÃO:</t>
  </si>
  <si>
    <t>Atesto que os serviços foram executados conforme projetos aprovados</t>
  </si>
  <si>
    <t>Atesto que os serviços foram executados e aceitos</t>
  </si>
  <si>
    <t>Medição aprovada para liberação</t>
  </si>
  <si>
    <t>Responsável Técnico pela Execução</t>
  </si>
  <si>
    <t>Fiscalização</t>
  </si>
  <si>
    <t>Prefeitura Municipal</t>
  </si>
  <si>
    <t>01</t>
  </si>
  <si>
    <t>EXECUÇÃO DE DEPÓSITO EM CANTEIRO DE OBRA EM CHAPA DE MADEIRA COMPENSADA, NÃO INCLUSO MOBILIÁRIO. AF_04/2016</t>
  </si>
  <si>
    <t>1.2</t>
  </si>
  <si>
    <t>1.3</t>
  </si>
  <si>
    <t>REATERRO MANUAL DE VALAS COM COMPACTAÇÃO MECANIZADA. AF_04/2016</t>
  </si>
  <si>
    <t>ESCAVAÇÃO MANUAL DE VALA COM PROFUNDIDADE MENOR OU IGUAL A 1,30 M. AF_02/2021</t>
  </si>
  <si>
    <t>m³</t>
  </si>
  <si>
    <t>INFRAESTRUTURA: FUNDAÇÕES</t>
  </si>
  <si>
    <t>CONCRETO ARMADO PARA FUNDAÇÕES - SAPATAS</t>
  </si>
  <si>
    <t>3.1</t>
  </si>
  <si>
    <t>3.1.2</t>
  </si>
  <si>
    <t>3.1.1</t>
  </si>
  <si>
    <t>CONCRETO ARMADO PARA FUNDAÇÕES - VIGAS BALDRAMES</t>
  </si>
  <si>
    <t>3.2</t>
  </si>
  <si>
    <t>3.2.1</t>
  </si>
  <si>
    <t>3.2.2</t>
  </si>
  <si>
    <t>m²</t>
  </si>
  <si>
    <t>SUPERESTRUTURA</t>
  </si>
  <si>
    <t>4.1</t>
  </si>
  <si>
    <t>4.1.1</t>
  </si>
  <si>
    <t>4.2</t>
  </si>
  <si>
    <t>4.2.1</t>
  </si>
  <si>
    <t>4.3</t>
  </si>
  <si>
    <t>4.3.1</t>
  </si>
  <si>
    <t>4.4</t>
  </si>
  <si>
    <t>4.4.1</t>
  </si>
  <si>
    <t>5.1</t>
  </si>
  <si>
    <t>5.2</t>
  </si>
  <si>
    <t>PORTAS DE MADEIRA</t>
  </si>
  <si>
    <t>UN</t>
  </si>
  <si>
    <t>6.1</t>
  </si>
  <si>
    <t>6.1.1</t>
  </si>
  <si>
    <t>6.1.2</t>
  </si>
  <si>
    <t>6.1.3</t>
  </si>
  <si>
    <t>6.2</t>
  </si>
  <si>
    <t>6.2.1</t>
  </si>
  <si>
    <t>6.3</t>
  </si>
  <si>
    <t>6.3.1</t>
  </si>
  <si>
    <t>JANELA DE ALUMÍNIO DE CORRER COM 2 FOLHAS PARA VIDROS, COM VIDROS, BATENTE, ACABAMENTO COM ACETATO OU BRILHANTE E FERRAGENS. EXCLUSIVE ALIZAR E CONTRAMARCO. FORNECIMENTO E INSTALAÇÃO. AF_12/2019</t>
  </si>
  <si>
    <t>IMPERMEABILIZAÇÃO</t>
  </si>
  <si>
    <t>7.1</t>
  </si>
  <si>
    <t>7.2</t>
  </si>
  <si>
    <t>7.3</t>
  </si>
  <si>
    <t>8.1</t>
  </si>
  <si>
    <t>9.1</t>
  </si>
  <si>
    <t>9.2</t>
  </si>
  <si>
    <t>9.3</t>
  </si>
  <si>
    <t>9.4</t>
  </si>
  <si>
    <t>9.5</t>
  </si>
  <si>
    <t>9.6</t>
  </si>
  <si>
    <t>9.7</t>
  </si>
  <si>
    <t>9.8</t>
  </si>
  <si>
    <t>EMBOÇO, PARA RECEBIMENTO DE CERÂMICA, EM ARGAMASSA TRAÇO 1:2:8, PREPARO MECÂNICO COM BETONEIRA 400L, APLICADO MANUALMENTE EM FACES INTERNAS DE PAREDES, PARA AMBIENTE COM ÁREA  MAIOR QUE 10M2, ESPESSURA DE 20MM, COM EXECUÇÃO DE TALISCAS. AF_06/2014</t>
  </si>
  <si>
    <t>10.1</t>
  </si>
  <si>
    <t>10.2</t>
  </si>
  <si>
    <t>11.1</t>
  </si>
  <si>
    <t>11.2</t>
  </si>
  <si>
    <t>11.3</t>
  </si>
  <si>
    <t>12.1</t>
  </si>
  <si>
    <t>12.2</t>
  </si>
  <si>
    <t>12.3</t>
  </si>
  <si>
    <t>12.4</t>
  </si>
  <si>
    <t>12.5</t>
  </si>
  <si>
    <t>12.6</t>
  </si>
  <si>
    <t>13.1</t>
  </si>
  <si>
    <t>13.2</t>
  </si>
  <si>
    <t>13.3</t>
  </si>
  <si>
    <t>13.4</t>
  </si>
  <si>
    <t>13.5</t>
  </si>
  <si>
    <t>13.6</t>
  </si>
  <si>
    <t>13.7</t>
  </si>
  <si>
    <t>13.8</t>
  </si>
  <si>
    <t>13.9</t>
  </si>
  <si>
    <t>13.10</t>
  </si>
  <si>
    <t>13.11</t>
  </si>
  <si>
    <t>13.12</t>
  </si>
  <si>
    <t>13.13</t>
  </si>
  <si>
    <t>13.14</t>
  </si>
  <si>
    <t>13.15</t>
  </si>
  <si>
    <t>13.16</t>
  </si>
  <si>
    <t>13.17</t>
  </si>
  <si>
    <t>13.18</t>
  </si>
  <si>
    <t>un</t>
  </si>
  <si>
    <t>QUADRO DE DISTRIBUIÇÃO DE ENERGIA EM CHAPA DE AÇO GALVANIZADO, DE EMBUTIR, COM BARRAMENTO TRIFÁSICO, PARA 18 DISJUNTORES DIN 100A - FORNECIMENTO E INSTALAÇÃO. AF_10/2020</t>
  </si>
  <si>
    <t>CAIXA DE INSPEÇÃO PARA ATERRAMENTO, CIRCULAR, EM POLIETILENO, DIÂMETRO INTERNO = 0,3 M. AF_12/2020</t>
  </si>
  <si>
    <t>14.1</t>
  </si>
  <si>
    <t>REGISTRO DE GAVETA BRUTO, LATÃO, ROSCÁVEL, 1" - FORNECIMENTO E INSTALAÇÃO. AF_08/2021</t>
  </si>
  <si>
    <t>14.2</t>
  </si>
  <si>
    <t>REGISTRO DE GAVETA BRUTO, LATÃO, ROSCÁVEL, 1 1/2" - FORNECIMENTO E INSTALAÇÃO. AF_08/2021</t>
  </si>
  <si>
    <t>15.1</t>
  </si>
  <si>
    <t>TORNEIRA CROMADA DE MESA, 1/2 OU 3/4, PARA LAVATÓRIO, PADRÃO POPULAR - FORNECIMENTO E INSTALAÇÃO. AF_01/2020</t>
  </si>
  <si>
    <t>PAPELEIRA DE PAREDE EM METAL CROMADO SEM TAMPA, INCLUSO FIXAÇÃO. AF_01/2020</t>
  </si>
  <si>
    <t>16.1</t>
  </si>
  <si>
    <t>16.2</t>
  </si>
  <si>
    <t>VASO SANITARIO SIFONADO CONVENCIONAL COM LOUÇA BRANCA, INCLUSO CONJUNTO DE LIGAÇÃO PARA BACIA SANITÁRIA AJUSTÁVEL - FORNECIMENTO E INSTALAÇÃO. AF_10/2016</t>
  </si>
  <si>
    <t>16.3</t>
  </si>
  <si>
    <t>17.1</t>
  </si>
  <si>
    <t>17.2</t>
  </si>
  <si>
    <t>17.3</t>
  </si>
  <si>
    <t>17.4</t>
  </si>
  <si>
    <t>INTEGRA PARAIBA</t>
  </si>
  <si>
    <t>CONTRATADA: CONSTRUTORA SOUSA CAMPOS</t>
  </si>
  <si>
    <t>CNPJ: 19.175.657/0001-18</t>
  </si>
  <si>
    <t>SERVIÇOS EXECUTADOS NÃO PLANILHADOS</t>
  </si>
  <si>
    <t>1.0 - SERVIÇOS PRELIMINARES</t>
  </si>
  <si>
    <t>ÁREA DA PLACA</t>
  </si>
  <si>
    <t>COMPRIM.</t>
  </si>
  <si>
    <t>COMPRIMENTO LINEAR</t>
  </si>
  <si>
    <t>2.0 - MOVIMENTO DE TERRAS</t>
  </si>
  <si>
    <t>DESCRIÇÃO</t>
  </si>
  <si>
    <t>FOTO 01 - Placa de obra</t>
  </si>
  <si>
    <t>-</t>
  </si>
  <si>
    <t>8.0 - IMPERMEABILIZAÇÃO</t>
  </si>
  <si>
    <t>PRÓPRIO - ALVENARIA EM TIJOLO CERAMICO FURADO 9X19X19CM, 1 VEZ (ESPESSURA 19 CM), ASSENTADO EM ARGAMASSA TRACO 1:4 (CIMENTO E AREIA MEDIA NAO PENEIRADA), PREPARO MANUAL, JUNTA1 CM. INC_11/2016</t>
  </si>
  <si>
    <t>Código</t>
  </si>
  <si>
    <t>Banco</t>
  </si>
  <si>
    <t>Descrição</t>
  </si>
  <si>
    <t>Tipo</t>
  </si>
  <si>
    <t>Und</t>
  </si>
  <si>
    <t>Quant.</t>
  </si>
  <si>
    <t>Valor Unit</t>
  </si>
  <si>
    <t>Total</t>
  </si>
  <si>
    <t>Composição</t>
  </si>
  <si>
    <t xml:space="preserve"> D18 </t>
  </si>
  <si>
    <t>Próprio</t>
  </si>
  <si>
    <t>ALVENARIA EM TIJOLO CERAMICO FURADO 9X19X19CM, 1 VEZ (ESPESSURA 19 CM), ASSENTADO EM ARGAMASSA TRACO 1:4 (CIMENTO E AREIA MEDIA NAO PENEIRADA), PREPARO MANUAL, JUNTA1 CM. INC_11/2016</t>
  </si>
  <si>
    <t xml:space="preserve">    m²</t>
  </si>
  <si>
    <t>Composição Auxiliar</t>
  </si>
  <si>
    <t xml:space="preserve"> 87373 </t>
  </si>
  <si>
    <t>SINAPI</t>
  </si>
  <si>
    <t>ARGAMASSA TRAÇO 1:4 (EM VOLUME DE CIMENTO E AREIA MÉDIA ÚMIDA) PARA CONTRAPISO, PREPARO MANUAL. AF_08/2019</t>
  </si>
  <si>
    <t>SEDI - SERVIÇOS DIVERSOS</t>
  </si>
  <si>
    <t xml:space="preserve"> 88309 </t>
  </si>
  <si>
    <t>PEDREIRO COM ENCARGOS COMPLEMENTARES</t>
  </si>
  <si>
    <t>H</t>
  </si>
  <si>
    <t xml:space="preserve"> 88316 </t>
  </si>
  <si>
    <t>SERVENTE COM ENCARGOS COMPLEMENTARES</t>
  </si>
  <si>
    <t>Insumo</t>
  </si>
  <si>
    <t>BLOCO CERAMICO / TIJOLO VAZADO PARA ALVENARIA DE VEDACAO, 8 FUROS NA HORIZONTAL, DE 9 X 19 X 19 CM (L XA X C)</t>
  </si>
  <si>
    <t>Material</t>
  </si>
  <si>
    <t>MO sem LS =&gt;</t>
  </si>
  <si>
    <t>LS =&gt;</t>
  </si>
  <si>
    <t>MO com LS =&gt;</t>
  </si>
  <si>
    <t>Valor do BDI =&gt;</t>
  </si>
  <si>
    <t>Valor com BDI =&gt;</t>
  </si>
  <si>
    <t>Observação</t>
  </si>
  <si>
    <t>Baseado no item CAERN (2050001) , BDI 27,50 %, SINAPI BASE LICITADA 09/2021</t>
  </si>
  <si>
    <t>COMPOSIÇÕES DE CUSTOS UNITÁRIOS DE ITENS EXECUTADOS NÃO PLANILHADOS</t>
  </si>
  <si>
    <t>AVENIDA JOSÉ AMÉRICO, Z/N, BAIRRO MARIA PEIXOTO, MOGEIRO-PB</t>
  </si>
  <si>
    <t>MEMÓRIA FOTOGRÁFICA</t>
  </si>
  <si>
    <t>MODALIDADE: ESCOLA</t>
  </si>
  <si>
    <t>CONTRATAÇÃO DE EMPRESA PARA CONSTRUÇÃO DE UMA ESCOLA COM 6 SALAS DE AULA.
TIPO A INTEGRA PARAIBA.</t>
  </si>
  <si>
    <t>TOTAL GERAL = PLANILHA ORIGINAL - MEDIÇÃO 1</t>
  </si>
  <si>
    <t>DE 01/12/2024 a 20/12/2024</t>
  </si>
  <si>
    <t>Placa de obra em chapa aço galvanizado, instalada - Rev 02_01/2022</t>
  </si>
  <si>
    <t>TAPUME COM COMPENSADO DE MADEIRA. AF_05/2018</t>
  </si>
  <si>
    <t>INSTALAÇÕES PROVISÓRIAS DE LUZ , FORÇA,TELEFONE E LÓGICA</t>
  </si>
  <si>
    <t>EXECUÇÃO DE RESERVATÓRIO ELEVADO DE ÁGUA (1000 LITROS) EM CANTEIRO DE OBRA, APOIADO EM ESTRUTURA DE MADEIRA. AF_02/2016_PA</t>
  </si>
  <si>
    <t>FOSSA SÉPTICA E SUMIDOURO  EM ALVENARIA</t>
  </si>
  <si>
    <t>EXECUÇÃO DE SANITÁRIO E VESTIÁRIO EM CANTEIRO DE OBRA EM CHAPA DE MADEIRA COMPENSADA, NÃO INCLUSO MOBILIÁRIO. AF_02/2016</t>
  </si>
  <si>
    <t>EXECUÇÃO DE ESCRITÓRIO EM CANTEIRO DE OBRA EM CHAPA DE MADEIRA COMPENSADA, NÃO INCLUSO MOBILIÁRIO E EQUIPAMENTOS. AF_02/2016</t>
  </si>
  <si>
    <t>LOCAÇÃO DA OBRA - EXECUÇÃO DE GABARITO</t>
  </si>
  <si>
    <t>LIMPEZA MECANIZADA DE CAMADA VEGETAL, VEGETAÇÃO E PEQUENAS ÁRVORES (DIÂMETRO DE TRONCO MENOR QUE 0,20 M), COM TRATOR DE ESTEIRAS.AF_05/2018</t>
  </si>
  <si>
    <t>1.4</t>
  </si>
  <si>
    <t>1.5</t>
  </si>
  <si>
    <t>1.6</t>
  </si>
  <si>
    <t>1.7</t>
  </si>
  <si>
    <t>1.8</t>
  </si>
  <si>
    <t>1.9</t>
  </si>
  <si>
    <t>1.10</t>
  </si>
  <si>
    <t>MOVIMENTO DE TERRAS PARA FUNDAÇÕES</t>
  </si>
  <si>
    <t>ATERRO MANUAL DE VALAS COM SOLO ARGILO-ARENOSO E COMPACTAÇÃO MECANIZADA. AF_05/2016</t>
  </si>
  <si>
    <t>3.1.3</t>
  </si>
  <si>
    <t>3.1.4</t>
  </si>
  <si>
    <t>3.1.5</t>
  </si>
  <si>
    <t>LASTRO DE CONCRETO MAGRO, APLICADO EM BLOCOS DE COROAMENTO OU SAPATAS, ESPESSURA DE 5 CM. AF_08/2017</t>
  </si>
  <si>
    <t>FABRICAÇÃO, MONTAGEM E DESMONTAGEM DE FÔRMA PARA SAPATA, EM MADEIRA SERRADA, E=25 MM, 4 UTILIZAÇÕES. AF_06/2017</t>
  </si>
  <si>
    <t>ARMAÇÃO DE ESTRUTURAS DIVERSAS DE CONCRETO ARMADO, EXCETO VIGAS, PILARES, LAJES E FUNDAÇÕES, UTILIZANDO AÇO CA-50 DE 6,3 MM - MONTAGEM. AF_06/2022</t>
  </si>
  <si>
    <t>ARMAÇÃO DE ESTRUTURAS DIVERSAS DE CONCRETO ARMADO, EXCETO VIGAS, PILARES, LAJES E FUNDAÇÕES, UTILIZANDO AÇO CA-50 DE 8,0 MM - MONTAGEM. AF_06/2022</t>
  </si>
  <si>
    <t>ARMAÇÃO DE ESTRUTURAS DIVERSAS DE CONCRETO ARMADO, EXCETO VIGAS, PILARES, LAJES E FUNDAÇÕES, UTILIZANDO AÇO CA-50 DE 10,0 MM - MONTAGEM. AF_06/2022</t>
  </si>
  <si>
    <t>ARMAÇÃO DE ESTRUTURAS DIVERSAS DE CONCRETO ARMADO, EXCETO VIGAS, PILARES, LAJES E FUNDAÇÕES, UTILIZANDO AÇO CA-50 DE 12,5 MM - MONTAGEM. AF_06/2022</t>
  </si>
  <si>
    <t>ARMAÇÃO DE ESTRUTURAS DIVERSAS DE CONCRETO ARMADO, EXCETO VIGAS, PILARES, LAJES E FUNDAÇÕES, UTILIZANDO AÇO CA-60 DE 5,0 MM - MONTAGEM. AF_06/2022</t>
  </si>
  <si>
    <t>CONCRETAGEM DE SAPATAS, FCK 30 MPA, COM USO DE BOMBA  LANÇAMENTO, ADENSAMENTO E ACABAMENTO. AF_11/2016</t>
  </si>
  <si>
    <t>3.1.6</t>
  </si>
  <si>
    <t>3.1.7</t>
  </si>
  <si>
    <t>3.1.8</t>
  </si>
  <si>
    <t>KG</t>
  </si>
  <si>
    <t>FABRICAÇÃO, MONTAGEM E DESMONTAGEM DE FÔRMA PARA VIGA BALDRAME, EM MADEIRA SERRADA, E=25 MM, 4 UTILIZAÇÕES. AF_06/2017</t>
  </si>
  <si>
    <t>CONCRETAGEM DE BLOCOS DE COROAMENTO E VIGAS BALDRAMES, FCK 30 MPA, COM USO DE BOMBA  LANÇAMENTO, ADENSAMENTO E ACABAMENTO. AF_06/2017</t>
  </si>
  <si>
    <t>3.2.3</t>
  </si>
  <si>
    <t>3.2.4</t>
  </si>
  <si>
    <t>3.2.5</t>
  </si>
  <si>
    <t>3.2.6</t>
  </si>
  <si>
    <t>CONCRETO ARMADO PARA FUNDAÇÕES - BASE CAIXA D'ÁGUA</t>
  </si>
  <si>
    <t>3.3</t>
  </si>
  <si>
    <t>3.3.1</t>
  </si>
  <si>
    <t>3.3.2</t>
  </si>
  <si>
    <t>3.3.3</t>
  </si>
  <si>
    <t>3.3.4</t>
  </si>
  <si>
    <t>CONCRETO ARMADO - VIGAS</t>
  </si>
  <si>
    <t>MONTAGEM E DESMONTAGEM DE FÔRMA DE VIGA, ESCORAMENTO COM GARFO DE MADEIRA, PÉ-DIREITO SIMPLES, EM CHAPA DE MADEIRA PLASTIFICADA, 12 UTILIZAÇÕES. AF_09/2020</t>
  </si>
  <si>
    <t>ARMAÇÃO DE PILAR OU VIGA DE ESTRUTURA CONVENCIONAL DE CONCRETO ARMADO UTILIZANDO AÇO CA-50 DE 6,3 MM - MONTAGEM. AF_06/2022</t>
  </si>
  <si>
    <t>ARMAÇÃO DE PILAR OU VIGA DE ESTRUTURA CONVENCIONAL DE CONCRETO ARMADO UTILIZANDO AÇO CA-50 DE 8,0 MM - MONTAGEM. AF_06/2022</t>
  </si>
  <si>
    <t>ARMAÇÃO DE PILAR OU VIGA DE ESTRUTURA CONVENCIONAL DE CONCRETO ARMADO UTILIZANDO AÇO CA-50 DE 10,0 MM - MONTAGEM. AF_06/2022</t>
  </si>
  <si>
    <t>ARMAÇÃO DE PILAR OU VIGA DE ESTRUTURA CONVENCIONAL DE CONCRETO ARMADO UTILIZANDO AÇO CA-60 DE 5,0 MM - MONTAGEM. AF_06/2022</t>
  </si>
  <si>
    <t>CONCRETAGEM DE VIGAS E LAJES, FCK=25 MPA, PARA LAJES MACIÇAS OU NERVURADAS COM USO DE BOMBA - LANÇAMENTO, ADENSAMENTO E ACABAMENTO. AF_02/2022_PS</t>
  </si>
  <si>
    <t>4.1.2</t>
  </si>
  <si>
    <t>4.1.3</t>
  </si>
  <si>
    <t>4.1.4</t>
  </si>
  <si>
    <t>4.1.5</t>
  </si>
  <si>
    <t>4.1.6</t>
  </si>
  <si>
    <t>CONCRETO ARMADO - LAJES E PILARES</t>
  </si>
  <si>
    <t>MONTAGEM E DESMONTAGEM DE FÔRMA DE PILARES RETANGULARES E ESTRUTURAS SIMILARES, PÉ-DIREITO SIMPLES, EM CHAPA DE MADEIRA COMPENSADA PLASTIFICADA, 12 UTILIZAÇÕES. AF_09/2020</t>
  </si>
  <si>
    <t>CONCRETAGEM DE PILARES, FCK = 25 MPA, COM USO DE BOMBA - LANÇAMENTO, ADENSAMENTO E ACABAMENTO. AF_02/2022_PS</t>
  </si>
  <si>
    <t>4.2.2</t>
  </si>
  <si>
    <t>4.2.3</t>
  </si>
  <si>
    <t>4.2.4</t>
  </si>
  <si>
    <t>4.2.5</t>
  </si>
  <si>
    <t>CONCRETO ARMADO - LAJES DE FORRO</t>
  </si>
  <si>
    <t>LAJE PRÉ-MOLDADA P/FORRO, SOBRECARGA 100KG/M², VÃO ATÉ 3,50 M/E = 8CM, COM LAJOTAS E CAPA C/ CONC. FCK=20MPA, 3CM, INTER-EIXO 38CM, C/ESCORAMENTO (REAPR. 3X) E FERRAGEM-PREÇO 02/23 - SINAPI/PB. (M²)</t>
  </si>
  <si>
    <t>M²</t>
  </si>
  <si>
    <t>CONCRTEO ARMADO - VERGAS E CONTRAVERGAS</t>
  </si>
  <si>
    <t>VERGA PRÉ-MOLDADA PARA JANELAS COM MAIS DE 1,5 M DE VÃO. AF_03/2016</t>
  </si>
  <si>
    <t>SISTEMA DE VEDAÇÃO VERTICAL</t>
  </si>
  <si>
    <t>ALVENARIA DE VEDAÇÃO DE BLOCOS CERÂMICOS FURADOS NA VERTICAL DE 9X19X39 CM (ESPESSURA 9 CM) E ARGAMASSA DE ASSENTAMENTO COM PREPARO EM BETONEIRA. AF_12/2021</t>
  </si>
  <si>
    <t>FIXAÇÃO (ENCUNHAMENTO) DE ALVENARIA DE VEDAÇÃO COM TIJOLO MACIÇO. AF_03/2016</t>
  </si>
  <si>
    <t>DIVISÓRIA DE GRANITO CINZA E=2cm</t>
  </si>
  <si>
    <t>5.3</t>
  </si>
  <si>
    <t>KIT DE PORTA DE MADEIRA PARA PINTURA, SEMI-OCA (LEVE OU MÉDIA), PADRÃO MÉDIO, 80X210CM, ESPESSURA DE 3,5CM, ITENS INCLUSOS: DOBRADIÇAS, MONTAGEM E INSTALAÇÃO DO BATENTE, FECHADURA COM EXECUÇÃO DO FURO - FORNECIMENTO E INSTALAÇÃO. AF_12/2019</t>
  </si>
  <si>
    <t>KIT DE PORTA DE MADEIRA PARA PINTURA, SEMI-OCA (LEVE OU MÉDIA), PADRÃO POPULAR, 80X210CM, ESPESSURA DE 3,5CM, ITENS INCLUSOS: DOBRADIÇAS, MONTAGEM E INSTALAÇÃO DO BATENTE, FECHADURA COM EXECUÇÃO DO FURO - FORNECIMENTO E INSTALAÇÃO. AF_12/2019</t>
  </si>
  <si>
    <t>PM4 - PORTA DE ABRIR EM MADEIRA PARA PINTURA 0,6 X 2,1M, ESPESSURA DE 3,5 CM, COM VENEZIANA 0,5 X 0,40M, CONFORMA PROJETO, INCLUSO DOBRADIÇAS, BATENTES E FECHADURAS</t>
  </si>
  <si>
    <t>KIT DE PORTA DE MADEIRA TIPO VENEZIANA, 80X210CM (ESPESSURA DE 3CM), PADRÃO POPULAR, ITENS INCLUSOS: DOBRADIÇAS, MONTAGEM E INSTALAÇÃO DE BATENTE, FECHADURA COM EXECUÇÃO DO FURO - FORNECIMENTO E INSTALAÇÃO. AF_12/2019</t>
  </si>
  <si>
    <t>PM6 - PORTA DE ABRIR EM CHAPA DE MADEIRA COMPENSADA PARA BANHEIRO REVESTIDA COM LAMINADO 0,6 X 1,60 M, INCLUSO MARCO E DOBRADIÇAS. (REF. SINAPI/02/2023, SBC 04/2023)(UN)</t>
  </si>
  <si>
    <t>PM7 - PORTA DE ABRIR EM CHAPA DE MADEIRA COMPENSADA PARA BANHEIRO REVESTIDA COM LAMINADO 0,80 X 1,60 M, INCLUSO MARCO E DOBRADIÇAS</t>
  </si>
  <si>
    <t>6.1.4</t>
  </si>
  <si>
    <t>6.1.5</t>
  </si>
  <si>
    <t>6.1.6</t>
  </si>
  <si>
    <t>6.1.7</t>
  </si>
  <si>
    <t>FERRAGENS E ACESSÓRIOS</t>
  </si>
  <si>
    <t>PUXADOR PARA PCD, FIXADO NA PORTA - FORNECIMENTO E INSTALAÇÃO. AF_01/2020</t>
  </si>
  <si>
    <t>FECHADURA DE EMBUTIR COMPLETA, TIPO TARJETA LIVRE - OCUPADO</t>
  </si>
  <si>
    <t>CHAPA MATÁLICA (ALUMÍNIO) 0,80M 0,40 MM, E= 1MM PARA AS PORTAS</t>
  </si>
  <si>
    <t>6.2.2</t>
  </si>
  <si>
    <t>6.2.3</t>
  </si>
  <si>
    <t>PORTAS DE ALUMÍNIO</t>
  </si>
  <si>
    <t>Porta em alumínio, cor N/P/B, tipo veneziana (até 50%) e vidro (até 50%), de abrir ou correr, completa, inclusive caixilhos, dobradiças ou roldanas, fechadura exclusive vidro</t>
  </si>
  <si>
    <t>JANELAS DE ALUMÍNIO</t>
  </si>
  <si>
    <t>6.4</t>
  </si>
  <si>
    <t>JANELA DE ALUMÍNIO TIPO MAXIM-AR, COM VIDROS, BATENTE E FERRAGENS. EXCLUSIVE ALIZAR, ACABAMENTO E CONTRAMARCO. FORNECIMENTO E INSTALAÇÃO. AF_12/2019</t>
  </si>
  <si>
    <t>JANELA DE ALUMÍNIO, TIPO VENEZIANA</t>
  </si>
  <si>
    <t>JANELA FIXA DE ALUMÍNIO PARA VIDRO, COM VIDRO, BATENTE E FERRAGENS. EXCLUSIVE ACABAMENTO, ALIZAR E CONTRAMARCO. FORNECIMENTO E INSTALAÇÃO. AF_12/2019</t>
  </si>
  <si>
    <t>Tela de nylon tipo mosquiteiro com moldura em madeira, para esquadrias - Rev 01</t>
  </si>
  <si>
    <t>6.4.1</t>
  </si>
  <si>
    <t>6.4.2</t>
  </si>
  <si>
    <t>6.4.3</t>
  </si>
  <si>
    <t>6.4.4</t>
  </si>
  <si>
    <t>6.4.5</t>
  </si>
  <si>
    <t>6.4.6</t>
  </si>
  <si>
    <t>6.4.7</t>
  </si>
  <si>
    <t>6.4.8</t>
  </si>
  <si>
    <t>6.4.9</t>
  </si>
  <si>
    <t>6.4.10</t>
  </si>
  <si>
    <t>6.4.11</t>
  </si>
  <si>
    <t>VIDROS</t>
  </si>
  <si>
    <t>VIDRO TEMPERADO INCOLOR C/MASSA E=6MM, COLOCADO</t>
  </si>
  <si>
    <t>ESPELHO CRISTAL, ESPESSURA 4MM, COM PARAFUSOS DE FIXAÇÃO, SEM MOLDURA</t>
  </si>
  <si>
    <t>6.5</t>
  </si>
  <si>
    <t>6.5.1</t>
  </si>
  <si>
    <t>6.5.2</t>
  </si>
  <si>
    <t>SISTEMAS DE COBERTURA</t>
  </si>
  <si>
    <t>FABRICAÇÃO E INSTALAÇÃO DE TESOURA INTEIRA EM MADEIRA NÃO APARELHADA, VÃO DE 8 M, PARA TELHA CERÂMICA OU DE CONCRETO, INCLUSO IÇAMENTO. AF_07/2019</t>
  </si>
  <si>
    <t>FABRICAÇÃO E INSTALAÇÃO DE TESOURA INTEIRA EM MADEIRA NÃO APARELHADA, VÃO DE 7 M, PARA TELHA CERÂMICA OU DE CONCRETO, INCLUSO IÇAMENTO. AF_07/2019</t>
  </si>
  <si>
    <t>FABRICAÇÃO E INSTALAÇÃO DE TESOURA INTEIRA EM MADEIRA NÃO APARELHADA, VÃO DE 6 M, PARA TELHA CERÂMICA OU DE CONCRETO, INCLUSO IÇAMENTO. AF_07/2019</t>
  </si>
  <si>
    <t>FABRICAÇÃO E INSTALAÇÃO DE TESOURA INTEIRA EM AÇO, VÃO DE 4 M, PARA TELHA CERÂMICA OU DE CONCRETO, INCLUSO IÇAMENTO. AF_12/2015</t>
  </si>
  <si>
    <t>TRAMA DE MADEIRA COMPOSTA POR RIPAS, CAIBROS E TERÇAS PARA TELHADOS DE MAIS QUE 2 ÁGUAS PARA TELHA DE ENCAIXE DE CERÂMICA OU DE CONCRETO, INCLUSO TRANSPORTE VERTICAL. AF_07/2019</t>
  </si>
  <si>
    <t>PINTURA VERNIZ (INCOLOR) ALQUÍDICO EM MADEIRA, USO INTERNO E EXTERNO, 2 DEMÃOS. AF_01/2021</t>
  </si>
  <si>
    <t>TELHAMENTO COM TELHA CERÂMICA DE ENCAIXE, TIPO ROMANA, COM ATÉ 2 ÁGUAS, INCLUSO TRANSPORTE VERTICAL. AF_07/2019</t>
  </si>
  <si>
    <t>CUMEEIRA PARA TELHA CERÂMICA EMBOÇADA COM ARGAMASSA TRAÇO 1:2:9 (CIMENTO, CAL E AREIA) PARA TELHADOS COM ATÉ 2 ÁGUAS, INCLUSO TRANSPORTE VERTICAL. AF_07/2019</t>
  </si>
  <si>
    <t>7.4</t>
  </si>
  <si>
    <t>7.5</t>
  </si>
  <si>
    <t>7.6</t>
  </si>
  <si>
    <t>7.7</t>
  </si>
  <si>
    <t>7.8</t>
  </si>
  <si>
    <t>TINTA DE BASE ASFÁLTICA 2 DEMÃOS C/BROXA</t>
  </si>
  <si>
    <t>REVESTIMENTOS INTERNOS E EXTERNOS</t>
  </si>
  <si>
    <t>CHAPISCO APLICADO EM ALVENARIAS E ESTRUTURAS DE CONCRETO INTERNAS, COM COLHER DE PEDREIRO.  ARGAMASSA TRAÇO 1:3 COM PREPARO MANUAL. AF_10/2022</t>
  </si>
  <si>
    <t>CHAPISCO APLICADO NO TETO OU EM ALVENARIA E ESTRUTURA, COM ROLO PARA TEXTURA ACRÍLICA. ARGAMASSA TRAÇO 1:4 E EMULSÃO POLIMÉRICA (ADESIVO) COM PREPARO MANUAL. AF_10/2022</t>
  </si>
  <si>
    <t>MASSA ÚNICA, PARA RECEBIMENTO DE PINTURA OU CERÂMICA, ARGAMASSA INDUSTRIALIZADA, PREPARO MECÂNICO, APLICADO COM EQUIPAMENTO DE MISTURA E PROJEÇÃO DE 1,5 M3/H EM FACES INTERNAS DE PAREDES, ESPESSURA DE 5MM, SEM EXECUÇÃO DE TALISCAS. AF_06/2014</t>
  </si>
  <si>
    <t>REVESTIMENTO CERÂMICO PARA PAREDES INTERNAS COM PLACAS TIPO ESMALTADA EXTRA  DE DIMENSÕES 33X45 CM APLICADAS NA ALTURA INTEIRA DAS PAREDES. AF_02/2023_PE</t>
  </si>
  <si>
    <t>REVESTIMENTO CERÂMICO PARA PAREDES INTERNAS COM PLACAS TIPO ESMALTADA EXTRA DE DIMENSÕES 20X20 CM APLICADAS A MEIA ALTURA DAS PAREDES. AF_02/2023_PE</t>
  </si>
  <si>
    <t>RODAPÉ EM MADEIRA, ALTURA 7CM, FIXADO COM COLA E PARAFUSOS. AF_09/2020</t>
  </si>
  <si>
    <t>SISTEMAS DE PISOS</t>
  </si>
  <si>
    <t>PAVIMENTAÇÃO INTERNA</t>
  </si>
  <si>
    <t>10.1.1</t>
  </si>
  <si>
    <t>10.1.2</t>
  </si>
  <si>
    <t>10.1.3</t>
  </si>
  <si>
    <t>10.1.4</t>
  </si>
  <si>
    <t>10.1.5</t>
  </si>
  <si>
    <t>10.1.6</t>
  </si>
  <si>
    <t>10.1.7</t>
  </si>
  <si>
    <t>CONTRAPISO EM ARGAMASSA TRAÇO 1:4 (CIMENTO E AREIA), PREPARO MECÂNICO COM BETONEIRA 400 L, APLICADO EM ÁREAS SECAS SOBRE LAJE, ADERIDO, ACABAMENTO NÃO REFORÇADO, ESPESSURA 3CM. AF_07/2021</t>
  </si>
  <si>
    <t>PISO CIMENTADO, TRAÇO 1:3 (CIMENTO E AREIA), ACABAMENTO LISO, ESPESSURA 2,0 CM, PREPARO MECÂNICO DA ARGAMASSA. AF_09/2020</t>
  </si>
  <si>
    <t>REVESTIMENTO CERÂMICO PARA PISO COM PLACAS TIPO ESMALTADA EXTRA DE DIMENSÕES 45X45 CM APLICADA EM AMBIENTES DE ÁREA MAIOR QUE 10 M2. AF_02/2023_PE</t>
  </si>
  <si>
    <t>PISO PODOTÁTIL INTERNO EM BORRACHA 30x30cm ASSENTAMENTO COM COLA VINIL (FORNECIMENTO E ASSENTAMENTO)</t>
  </si>
  <si>
    <t>PISO PODOTÁTIL EXTERNO EM PMC ESP. 3CM, ASSENTADO COM ARGAMASSA (FORNECIMENTO E ASSENTAMENTO)</t>
  </si>
  <si>
    <t>SOLEIRA DE GRANITO L= 15cm</t>
  </si>
  <si>
    <t>PAVIMENTAÇÃO EXTERNA</t>
  </si>
  <si>
    <t>EXECUÇÃO DE PASSEIO (CALÇADA) OU PISO DE CONCRETO COM CONCRETO MOLDADO IN LOCO, FEITO EM OBRA, ACABAMENTO CONVENCIONAL, NÃO ARMADO. AF_08/2022</t>
  </si>
  <si>
    <t>CONCRETO FCK = 15MPA, TRAÇO 1:3,4:3,5 (EM MASSA SECA DE CIMENTO/ AREIA MÉDIA/ BRITA 1) - PREPARO MECÂNICO COM BETONEIRA 400 L. AF_05/2021</t>
  </si>
  <si>
    <t>GUIA (MEIO-FIO) CONCRETO, MOLDADA  IN LOCO  EM TRECHO RETO COM EXTRUSORA, 13 CM BASE X 22 CM ALTURA. AF_06/2016</t>
  </si>
  <si>
    <t>CONCRETO MAGRO PARA LASTRO, TRAÇO 1:4,5:4,5 (EM MASSA SECA DE CIMENTO/ AREIA MÉDIA/ BRITA 1) - PREPARO MECÂNICO COM BETONEIRA 600 L. AF_05/2021</t>
  </si>
  <si>
    <t>10.2.1</t>
  </si>
  <si>
    <t>10.2.2</t>
  </si>
  <si>
    <t>10.2.3</t>
  </si>
  <si>
    <t>10.2.4</t>
  </si>
  <si>
    <t>PINTURAS E ACABAMENTOS</t>
  </si>
  <si>
    <t>11.4</t>
  </si>
  <si>
    <t>11.5</t>
  </si>
  <si>
    <t>11.6</t>
  </si>
  <si>
    <t>11.7</t>
  </si>
  <si>
    <t>ACABAMENTOS PARA FORRO (MOLDURA EM DRYWALL, COM LARGURA DE 15 CM). AF_05/2017_PS</t>
  </si>
  <si>
    <t>PINTURA LÁTEX ACRÍLICA PREMIUM, APLICAÇÃO MANUAL EM PAREDES, DUAS DEMÃOS. AF_04/2023</t>
  </si>
  <si>
    <t>PINTURA LÁTEX ACRÍLICA PREMIUM, APLICAÇÃO MANUAL EM TETO, DUAS DEMÃOS. AF_04/2023</t>
  </si>
  <si>
    <t>PINTURA TINTA DE ACABAMENTO (PIGMENTADA) ESMALTE SINTÉTICO ACETINADO EM MADEIRA, 2 DEMÃOS. AF_01/2021</t>
  </si>
  <si>
    <t>PINTURA COM TINTA ALQUÍDICA DE ACABAMENTO (ESMALTE SINTÉTICO ACETINADO) APLICADA A ROLO OU PINCEL SOBRE SUPERFÍCIES METÁLICAS (EXCETO PERFIL) EXECUTADO EM OBRA (POR DEMÃO). AF_01/2020</t>
  </si>
  <si>
    <t>INSTALAÇÕES HIDRÁULICAS</t>
  </si>
  <si>
    <t>TUBO, PVC, SOLDÁVEL, DN 20MM, INSTALADO EM RAMAL DE DISTRIBUIÇÃO DE ÁGUA - FORNECIMENTO E INSTALAÇÃO. AF_06/2022</t>
  </si>
  <si>
    <t>TUBO, PVC, SOLDÁVEL, DN 25MM, INSTALADO EM PRUMADA DE ÁGUA - FORNECIMENTO E INSTALAÇÃO. AF_06/2022</t>
  </si>
  <si>
    <t>TUBO, PVC, SOLDÁVEL, DN 32MM, INSTALADO EM PRUMADA DE ÁGUA - FORNECIMENTO E INSTALAÇÃO. AF_06/2022</t>
  </si>
  <si>
    <t>TUBO, PVC, SOLDÁVEL, DN 40MM, INSTALADO EM PRUMADA DE ÁGUA - FORNECIMENTO E INSTALAÇÃO. AF_06/2022</t>
  </si>
  <si>
    <t>TUBO, PVC, SOLDÁVEL, DN 50MM, INSTALADO EM PRUMADA DE ÁGUA - FORNECIMENTO E INSTALAÇÃO. AF_06/2022</t>
  </si>
  <si>
    <t>TUBO, PVC, SOLDÁVEL, DN 60MM, INSTALADO EM PRUMADA DE ÁGUA - FORNECIMENTO E INSTALAÇÃO. AF_06/2022</t>
  </si>
  <si>
    <t>JOELHO 90 GRAUS, PVC, SOLDÁVEL, DN 20MM, INSTALADO EM RAMAL DE DISTRIBUIÇÃO DE ÁGUA - FORNECIMENTO E INSTALAÇÃO. AF_06/2022</t>
  </si>
  <si>
    <t>JOELHO 90 GRAUS, PVC, SOLDÁVEL, DN 25MM, INSTALADO EM PRUMADA DE ÁGUA - FORNECIMENTO E INSTALAÇÃO. AF_06/2022</t>
  </si>
  <si>
    <t>JOELHO 90 GRAUS, PVC, SOLDÁVEL, DN 32MM, INSTALADO EM PRUMADA DE ÁGUA - FORNECIMENTO E INSTALAÇÃO. AF_06/2022</t>
  </si>
  <si>
    <t>JOELHO 90 GRAUS, PVC, SOLDÁVEL, DN 40MM, INSTALADO EM PRUMADA DE ÁGUA - FORNECIMENTO E INSTALAÇÃO. AF_06/2022</t>
  </si>
  <si>
    <t>JOELHO 90 GRAUS, PVC, SOLDÁVEL, DN 60MM, INSTALADO EM PRUMADA DE ÁGUA - FORNECIMENTO E INSTALAÇÃO. AF_06/2022</t>
  </si>
  <si>
    <t>TÊ DE REDUÇÃO, PVC, SOLDÁVEL, DN 25MM X 20MM, INSTALADO EM RAMAL OU SUB-RAMAL DE ÁGUA - FORNECIMENTO E INSTALAÇÃO. AF_06/2022</t>
  </si>
  <si>
    <t>TÊ DE REDUÇÃO, PVC, SOLDÁVEL, DN 32MM X 25MM, INSTALADO EM PRUMADA DE ÁGUA - FORNECIMENTO E INSTALAÇÃO. AF_06/2022</t>
  </si>
  <si>
    <t>TÊ DE REDUÇÃO, PVC, SOLDÁVEL, DN 50MM X 40MM, INSTALADO EM PRUMADA DE ÁGUA - FORNECIMENTO E INSTALAÇÃO. AF_06/2022</t>
  </si>
  <si>
    <t>TÊ DE REDUÇÃO, PVC, SOLDÁVEL, DN 50MM X 25MM, INSTALADO EM PRUMADA DE ÁGUA - FORNECIMENTO E INSTALAÇÃO. AF_06/2022</t>
  </si>
  <si>
    <t>TE DE REDUÇÃO, PVC, SOLDÁVEL, DN 75MM X 50MM, INSTALADO EM PRUMADA DE ÁGUA - FORNECIMENTO E INSTALAÇÃO. AF_06/2022</t>
  </si>
  <si>
    <t>TE, PVC, SOLDÁVEL, DN 20MM, INSTALADO EM RAMAL DE DISTRIBUIÇÃO DE ÁGUA - FORNECIMENTO E INSTALAÇÃO. AF_06/2022</t>
  </si>
  <si>
    <t>TE, PVC, SOLDÁVEL, DN 25MM, INSTALADO EM PRUMADA DE ÁGUA - FORNECIMENTO E INSTALAÇÃO. AF_06/2022</t>
  </si>
  <si>
    <t>TE, PVC, SOLDÁVEL, DN 40MM, INSTALADO EM PRUMADA DE ÁGUA - FORNECIMENTO E INSTALAÇÃO. AF_06/2022</t>
  </si>
  <si>
    <t>TE, PVC, SOLDÁVEL, DN 60MM, INSTALADO EM PRUMADA DE ÁGUA - FORNECIMENTO E INSTALAÇÃO. AF_06/2022</t>
  </si>
  <si>
    <t>REGISTRO DE GAVETA BRUTO, LATÃO, ROSCÁVEL, 1 1/4" - FORNECIMENTO E INSTALAÇÃO. AF_08/2021</t>
  </si>
  <si>
    <t>REGISTRO DE GAVETA BRUTO, LATÃO, ROSCÁVEL, 2" - FORNECIMENTO E INSTALAÇÃO. AF_08/2021</t>
  </si>
  <si>
    <t>REGISTRO DE GAVETA BRUTO, LATÃO, ROSCÁVEL, 2 1/2" - FORNECIMENTO E INSTALAÇÃO. AF_08/2021</t>
  </si>
  <si>
    <t>REGISTRO DE PRESSÃO BRUTO, LATÃO, ROSCÁVEL, 3/4", COM ACABAMENTO E CANOPLA CROMADOS - FORNECIMENTO E INSTALAÇÃO. AF_08/2021</t>
  </si>
  <si>
    <t>CAIXA  DE ÁGUA METÁLICA COMPLETA 15.000 LITROS, PREÇO UNITÁRIO CONFORME MÉDIAS DAS COTAÇÕES</t>
  </si>
  <si>
    <t>INSTALAÇÕES SANITÁRIAS</t>
  </si>
  <si>
    <t>12.7</t>
  </si>
  <si>
    <t>12.8</t>
  </si>
  <si>
    <t>12.9</t>
  </si>
  <si>
    <t>12.10</t>
  </si>
  <si>
    <t>12.11</t>
  </si>
  <si>
    <t>12.12</t>
  </si>
  <si>
    <t>12.13</t>
  </si>
  <si>
    <t>12.14</t>
  </si>
  <si>
    <t>12.15</t>
  </si>
  <si>
    <t>12.16</t>
  </si>
  <si>
    <t>12.17</t>
  </si>
  <si>
    <t>12.18</t>
  </si>
  <si>
    <t>12.19</t>
  </si>
  <si>
    <t>12.20</t>
  </si>
  <si>
    <t>12.21</t>
  </si>
  <si>
    <t>12.22</t>
  </si>
  <si>
    <t>12.23</t>
  </si>
  <si>
    <t>12.24</t>
  </si>
  <si>
    <t>12.25</t>
  </si>
  <si>
    <t>12.26</t>
  </si>
  <si>
    <t>12.27</t>
  </si>
  <si>
    <t>TUBO PVC, SERIE NORMAL, ESGOTO PREDIAL, DN 40 MM, FORNECIDO E INSTALADO EM RAMAL DE DESCARGA OU RAMAL DE ESGOTO SANITÁRIO. AF_08/2022</t>
  </si>
  <si>
    <t>TUBO PVC, SERIE NORMAL, ESGOTO PREDIAL, DN 50 MM, FORNECIDO E INSTALADO EM RAMAL DE DESCARGA OU RAMAL DE ESGOTO SANITÁRIO. AF_08/2022</t>
  </si>
  <si>
    <t>TUBO PVC, SERIE NORMAL, ESGOTO PREDIAL, DN 100 MM, FORNECIDO E INSTALADO EM SUBCOLETOR AÉREO DE ESGOTO SANITÁRIO. AF_08/2022</t>
  </si>
  <si>
    <t>TUBO PVC, SERIE NORMAL, ESGOTO PREDIAL, DN 150 MM, FORNECIDO E INSTALADO EM SUBCOLETOR AÉREO DE ESGOTO SANITÁRIO. AF_08/2022</t>
  </si>
  <si>
    <t>JOELHO 45 GRAUS, PVC, SERIE NORMAL, ESGOTO PREDIAL, DN 40 MM, JUNTA SOLDÁVEL, FORNECIDO E INSTALADO EM RAMAL DE DESCARGA OU RAMAL DE ESGOTO SANITÁRIO. AF_08/2022</t>
  </si>
  <si>
    <t>JOELHO 90 GRAUS, PVC, SERIE NORMAL, ESGOTO PREDIAL, DN 40 MM, JUNTA SOLDÁVEL, FORNECIDO E INSTALADO EM RAMAL DE DESCARGA OU RAMAL DE ESGOTO SANITÁRIO. AF_08/2022</t>
  </si>
  <si>
    <t>JOELHO 90 GRAUS, PVC, SERIE NORMAL, ESGOTO PREDIAL, DN 100 MM, JUNTA ELÁSTICA, FORNECIDO E INSTALADO EM PRUMADA DE ESGOTO SANITÁRIO OU VENTILAÇÃO. AF_08/2022</t>
  </si>
  <si>
    <t>JUNÇÃO SIMPLES, PVC, SERIE NORMAL, ESGOTO PREDIAL, DN 40 MM, JUNTA SOLDÁVEL, FORNECIDO E INSTALADO EM RAMAL DE DESCARGA OU RAMAL DE ESGOTO SANITÁRIO. AF_08/2022</t>
  </si>
  <si>
    <t>JUNÇÃO SIMPLES, PVC, SERIE NORMAL, ESGOTO PREDIAL, DN 100 X 100 MM, JUNTA ELÁSTICA, FORNECIDO E INSTALADO EM PRUMADA DE ESGOTO SANITÁRIO OU VENTILAÇÃO. AF_08/2022</t>
  </si>
  <si>
    <t>CAIXA SIFONADA, PVC, DN 100 X 100 X 50 MM, JUNTA ELÁSTICA, FORNECIDA E INSTALADA EM RAMAL DE DESCARGA OU EM RAMAL DE ESGOTO SANITÁRIO. AF_08/2022</t>
  </si>
  <si>
    <t>RALO SIFONADO, PVC, DN 100 X 40 MM, JUNTA SOLDÁVEL, FORNECIDO E INSTALADO EM RAMAL DE DESCARGA OU EM RAMAL DE ESGOTO SANITÁRIO. AF_08/2022</t>
  </si>
  <si>
    <t>INSTALAÇÃO DE TUBO DE VENTILAÇÃO 50mm C/ L=4m, C/ REBOCO E PINTURA A CAL (C/ MATERIAL)</t>
  </si>
  <si>
    <t>CAIXA DE INSPEÇÃO EM ALVENARIA - 1 TIJOLO COMUM</t>
  </si>
  <si>
    <t>CAIXA DE GORDURA PEQUENA (CAPACIDADE: 19 L), CIRCULAR, EM PVC, DIÂMETRO INTERNO= 0,3 M. AF_12/2020</t>
  </si>
  <si>
    <t>SUMIDOURO RETANGULAR, EM ALVENARIA COM BLOCOS DE CONCRETO, DIMENSÕES INTERNAS: 1,0 X 3,0 X H=3,0 M, ÁREA DE INFILTRAÇÃO: 25 M² (PARA 10 CONTRIBUINTES). AF_12/2020</t>
  </si>
  <si>
    <t>TANQUE SÉPTICO RETANGULAR, EM ALVENARIA COM BLOCOS DE CONCRETO, DIMENSÕES INTERNAS: 1,6 X 4,6 X H=2,4 M, VOLUME ÚTIL: 14720 L (PARA 105 CONTRIBUINTES). AF_12/2020</t>
  </si>
  <si>
    <t>CANALETA DE CONCRETO 20cm x 20cm C/ TAMPA EM CHAPA DE ALUMÍNIO CORRUGADO</t>
  </si>
  <si>
    <t>LOUÇAS, ACESSÓRIOS E METAIS</t>
  </si>
  <si>
    <t>14.3</t>
  </si>
  <si>
    <t>14.4</t>
  </si>
  <si>
    <t>14.5</t>
  </si>
  <si>
    <t>14.6</t>
  </si>
  <si>
    <t>14.7</t>
  </si>
  <si>
    <t>14.8</t>
  </si>
  <si>
    <t>14.9</t>
  </si>
  <si>
    <t>14.10</t>
  </si>
  <si>
    <t>14.11</t>
  </si>
  <si>
    <t>14.12</t>
  </si>
  <si>
    <t>14.13</t>
  </si>
  <si>
    <t>14.14</t>
  </si>
  <si>
    <t>14.15</t>
  </si>
  <si>
    <t>14.16</t>
  </si>
  <si>
    <t>14.17</t>
  </si>
  <si>
    <t>14.18</t>
  </si>
  <si>
    <t>14.19</t>
  </si>
  <si>
    <t>14.20</t>
  </si>
  <si>
    <t>DUCHA P/ WC CROMADO (INSTALADO)</t>
  </si>
  <si>
    <t>VÁLVULA DE DESCARGA METÁLICA, BASE 1 1/2", ACABAMENTO METALICO CROMADO - FORNECIMENTO E INSTALAÇÃO. AF_08/2021</t>
  </si>
  <si>
    <t>VASO SANITÁRIO SIFONADO COM CAIXA ACOPLADA LOUÇA BRANCA, INCLUSO ENGATE FLEXÍVEL EM PLÁSTICO BRANCO, 1/2  X 40CM - FORNECIMENTO E INSTALAÇÃO. AF_01/2020</t>
  </si>
  <si>
    <t>MICTÓRIO SIFONADO LOUÇA BRANCA  PADRÃO MÉDIO  FORNECIMENTO E INSTALAÇÃO. AF_01/2020</t>
  </si>
  <si>
    <t>LAVATÓRIO LOUÇA BRANCA SUSPENSO, 29,5 X 39CM OU EQUIVALENTE, PADRÃO POPULAR - FORNECIMENTO E INSTALAÇÃO. AF_01/2020</t>
  </si>
  <si>
    <t>CUBA DE EMBUTIR OVAL EM LOUÇA BRANCA, 35 X 50CM OU EQUIVALENTE - FORNECIMENTO E INSTALAÇÃO. AF_01/2020</t>
  </si>
  <si>
    <t>BARRA DE APOIO RETA, EM ACO INOX POLIDO, COMPRIMENTO 80 CM,  FIXADA NA PAREDE - FORNECIMENTO E INSTALAÇÃO. AF_01/2020</t>
  </si>
  <si>
    <t>BARRA DE APOIO EM "L", EM ACO INOX POLIDO 80 X 80 CM, FIXADA NA PAREDE - FORNECIMENTO E INSTALACAO. AF_01/2020</t>
  </si>
  <si>
    <t>Dispenser para toalha interfolhada</t>
  </si>
  <si>
    <t>SABONETEIRA PLASTICA TIPO DISPENSER PARA SABONETE LIQUIDO COM RESERVATORIO 800 A 1500 ML, INCLUSO FIXAÇÃO. AF_01/2020</t>
  </si>
  <si>
    <t>TANQUE DE LOUÇA BRANCA COM COLUNA, 30L OU EQUIVALENTE, INCLUSO SIFÃO FLEXÍVEL EM PVC, VÁLVULA METÁLICA E TORNEIRA DE METAL CROMADO PADRÃO MÉDIO - FORNECIMENTO E INSTALAÇÃO. AF_01/2020</t>
  </si>
  <si>
    <t>CUBA DE EMBUTIR DE AÇO INOXIDÁVEL MÉDIA, INCLUSO VÁLVULA TIPO AMERICANA E SIFÃO TIPO GARRAFA EM METAL CROMADO - FORNECIMENTO E INSTALAÇÃO. AF_01/2020</t>
  </si>
  <si>
    <t>TORNEIRA CROMADA TUBO MÓVEL, DE MESA, 1/2 OU 3/4, PARA PIA DE COZINHA, PADRÃO ALTO - FORNECIMENTO E INSTALAÇÃO. AF_01/2020</t>
  </si>
  <si>
    <t>TORNEIRA ELÉTRICA AUTOMÁTICA 220V-2800W (INSTALADO)</t>
  </si>
  <si>
    <t>Chuveiro elétrico de plástico (lorenzetti ou similar)</t>
  </si>
  <si>
    <t>TORNEIRA CROMADA DE MESA, 1/2 OU 3/4, PARA LAVATÓRIO, PADRÃO MÉDIO - FORNECIMENTO E INSTALAÇÃO. AF_01/2020</t>
  </si>
  <si>
    <t>INSTALAÇÃO DE GÁS COMBUSTÍVEL</t>
  </si>
  <si>
    <t>15.2</t>
  </si>
  <si>
    <t>15.3</t>
  </si>
  <si>
    <t>15.4</t>
  </si>
  <si>
    <t>15.5</t>
  </si>
  <si>
    <t>15.6</t>
  </si>
  <si>
    <t>15.7</t>
  </si>
  <si>
    <t>15.8</t>
  </si>
  <si>
    <t>15.9</t>
  </si>
  <si>
    <t>15.10</t>
  </si>
  <si>
    <t>15.11</t>
  </si>
  <si>
    <t>CONCRETO FCK = 20MPA, TRAÇO 1:2,7:3 (EM MASSA SECA DE CIMENTO/ AREIA MÉDIA/ BRITA 1) - PREPARO MECÂNICO COM BETONEIRA 600 L. AF_05/2021</t>
  </si>
  <si>
    <t>PORTA EM ALUMÍNIO DE ABRIR TIPO VENEZIANA COM GUARNIÇÃO, FIXAÇÃO COM PARAFUSOS - FORNECIMENTO E INSTALAÇÃO. AF_12/2019</t>
  </si>
  <si>
    <t>TUBO DE AÇO GALVANIZADO COM COSTURA, CLASSE MÉDIA, CONEXÃO ROSQUEADA, DN 20 (3/4"), INSTALADO EM RAMAIS E SUB-RAMAIS DE GÁS - FORNECIMENTO E INSTALAÇÃO. AF_10/2020</t>
  </si>
  <si>
    <t>LUVA, EM FERRO GALVANIZADO, CONEXÃO ROSQUEADA, DN 15 (1/2"), INSTALADO EM RAMAIS E SUB-RAMAIS DE GÁS - FORNECIMENTO E INSTALAÇÃO. AF_10/2020</t>
  </si>
  <si>
    <t>FITA ANTICORROSIVA 5CM POR 30M, DUAS CAMADAS</t>
  </si>
  <si>
    <t>ENVELOPE DE CONCRETO P/PROTEÇÃO DE TUBO PVC ENTERRADO</t>
  </si>
  <si>
    <t>MANÔMETRO 0 A 200 PSI (0 A 14 KGF/CM2), D = 50MM - FORNECIMENTO E INSTALAÇÃO. AF_10/2020</t>
  </si>
  <si>
    <t>Regulador de gás 2º estágio de 7 kg/h (instalação gás)</t>
  </si>
  <si>
    <t>INSTALAÇÃO BÁSICA PARA ABRIGO DE GÁS (CAPACIDADE 2 CILINDROS GLP DE 45 KG)</t>
  </si>
  <si>
    <t>PLACA DE SINALIZAÇÃO EM PVC COD 01(500 X 300 MM) - PROIBIDO FUMAR</t>
  </si>
  <si>
    <t>PLACA DE SINALIZAÇÃO EM PVC COD 06 (500X300)MM - PERIGO INFLAMÁVEL</t>
  </si>
  <si>
    <t>SISTEMA DE PROTEÇÃO CONTRA INCÊNDIO</t>
  </si>
  <si>
    <t>EXTINTOR DE INCÊNDIO PORTÁTIL COM CARGA DE PQS DE 6 KG, CLASSE BC - FORNECIMENTO E INSTALAÇÃO. AF_10/2020_PE</t>
  </si>
  <si>
    <t>LUMINÁRIA DE EMERGÊNCIA, COM 30 LÂMPADAS LED DE 2 W, SEM REATOR - FORNECIMENTO E INSTALAÇÃO. AF_02/2020</t>
  </si>
  <si>
    <t>Sinalização horizontal rodoviária, com tinta retrorrefletiva à base de resina acrílica com microesferas de vidro</t>
  </si>
  <si>
    <t>Placa de sinalizacao, fotoluminescente, em pvc , rota de fuga</t>
  </si>
  <si>
    <t>16.4</t>
  </si>
  <si>
    <t>INSTALAÇÕES ELÉTRICAS E TELEFÔNICAS 220V</t>
  </si>
  <si>
    <t>QUADRO DE DISTRIBUIÇÃO</t>
  </si>
  <si>
    <t>17.1.1</t>
  </si>
  <si>
    <t>17.1.2</t>
  </si>
  <si>
    <t>17.1.3</t>
  </si>
  <si>
    <t>17.1.4</t>
  </si>
  <si>
    <t>17.1.5</t>
  </si>
  <si>
    <t>17.1.6</t>
  </si>
  <si>
    <t>17.1.7</t>
  </si>
  <si>
    <t>17.1.8</t>
  </si>
  <si>
    <t>17.1.9</t>
  </si>
  <si>
    <t>17.1.10</t>
  </si>
  <si>
    <t>17.1.11</t>
  </si>
  <si>
    <t>17.1.12</t>
  </si>
  <si>
    <t>17.1.13</t>
  </si>
  <si>
    <t>17.1.14</t>
  </si>
  <si>
    <t>QUADRO DE DISTRIBUIÇÃO DE ENERGIA EM CHAPA DE AÇO GALVANIZADO, DE EMBUTIR, COM BARRAMENTO TRIFÁSICO, PARA 12 DISJUNTORES DIN 100A - FORNECIMENTO E INSTALAÇÃO. AF_10/2020</t>
  </si>
  <si>
    <t>QUADRO DE DISTRIBUIÇÃO PARA TELEFONE N.2, 20X20X12CM EM CHAPA METALICA, DE EMBUTIR, SEM ACESSORIOS, PADRÃO TELEBRAS, FORNECIMENTO E INSTALAÇÃO. AF_11/2019</t>
  </si>
  <si>
    <t>QUADRO DE MEDIÇÃO PADRÃO COELCE - PADRÃO POPULAR</t>
  </si>
  <si>
    <t>Disjuntor termomagnetico monopolar 10 A, padrão DIN (linha branca) curva de disparo B, corrente de interrupção 5KA, ref.: Siemens 5 SX1 ou similar.</t>
  </si>
  <si>
    <t>Disjuntor termomagnético monopolar 25 A, padrão DIN (linha branca), curva de disparo B, corrente de interrupção 5KA, ref.: Siemens 5 SX1 ou similar.</t>
  </si>
  <si>
    <t>Disjuntor termomagnetico monopolar 32 A, padrão DIN (Europeu - linha branca)</t>
  </si>
  <si>
    <t>DISPOSITIVO DE PROTEÇÃO CONTRA SURTOS DE TENSÃO - DPS's - 40 KA/440V</t>
  </si>
  <si>
    <t>Disjuntor termomagnetico bipolar 10 A, padrão DIN (linha branca)</t>
  </si>
  <si>
    <t>Disjuntor termomagnetico bipolar 13 A, padrão NEMA (linha branca)</t>
  </si>
  <si>
    <t>Disjuntor termomagnetico bipolar 40 A, padrão DIN (Europeu - linha branca), curva C, corrente 5KA</t>
  </si>
  <si>
    <t>DISJUNTOR TERMOMAGNÉTICO TRIPOLAR , CORRENTE NOMINAL DE 200A - FORNECIMENTO E INSTALAÇÃO. AF_10/2020</t>
  </si>
  <si>
    <t>ELETRODUTOS E ACESSÓRIOS</t>
  </si>
  <si>
    <t>17.2.1</t>
  </si>
  <si>
    <t>17.2.2</t>
  </si>
  <si>
    <t>17.2.3</t>
  </si>
  <si>
    <t>17.2.4</t>
  </si>
  <si>
    <t>17.2.5</t>
  </si>
  <si>
    <t>17.2.6</t>
  </si>
  <si>
    <t>ELETRODUTO FLEXÍVEL CORRUGADO, PVC, DN 25 MM (3/4"), PARA CIRCUITOS TERMINAIS, INSTALADO EM PAREDE - FORNECIMENTO E INSTALAÇÃO. AF_03/2023</t>
  </si>
  <si>
    <t>ELETRODUTO FLEXÍVEL CORRUGADO, PVC, DN 32 MM (1"), PARA CIRCUITOS TERMINAIS, INSTALADO EM PAREDE - FORNECIMENTO E INSTALAÇÃO. AF_03/2023</t>
  </si>
  <si>
    <t>ELETRODUTO RÍGIDO ROSCÁVEL, PVC, DN 50 MM (1 1/2"), PARA REDE ENTERRADA DE DISTRIBUIÇÃO DE ENERGIA ELÉTRICA - FORNECIMENTO E INSTALAÇÃO. AF_12/2021</t>
  </si>
  <si>
    <t>ELETRODUTO RÍGIDO ROSCÁVEL, PVC, DN 60 MM (2"), PARA REDE ENTERRADA DE DISTRIBUIÇÃO DE ENERGIA ELÉTRICA - FORNECIMENTO E INSTALAÇÃO. AF_12/2021</t>
  </si>
  <si>
    <t>ELETRODUTO RÍGIDO ROSCÁVEL, PVC, DN 85 MM (3"), PARA REDE ENTERRADA DE DISTRIBUIÇÃO DE ENERGIA ELÉTRICA - FORNECIMENTO E INSTALAÇÃO. AF_12/2021</t>
  </si>
  <si>
    <t>LUVA, EM FERRO GALVANIZADO, CONEXÃO ROSQUEADA, DN 40 (1 1/2"), INSTALADO EM REDE DE ALIMENTAÇÃO PARA SPRINKLER - FORNECIMENTO E INSTALAÇÃO. AF_10/2020</t>
  </si>
  <si>
    <t>CAIXA DE PASSAGEM 30X30X40CM COM TAMPA E DRENO DE BRITA</t>
  </si>
  <si>
    <t>CAIXA DE PASSAGEM 30X30X40CM COM TAMPA E DRENO DE BRITA PARA TELEFONE</t>
  </si>
  <si>
    <t>CAIXA RETANGULAR 4" X 4" BAIXA (0,30 M DO PISO), PVC, INSTALADA EM PAREDE - FORNECIMENTO E INSTALAÇÃO. AF_03/2023</t>
  </si>
  <si>
    <t>CAIXA RETANGULAR 4" X 2" BAIXA (0,30 M DO PISO), PVC, INSTALADA EM PAREDE - FORNECIMENTO E INSTALAÇÃO. AF_03/2023</t>
  </si>
  <si>
    <t>CAIXA OCTOGONAL 3" X 3", PVC, INSTALADA EM LAJE - FORNECIMENTO E INSTALAÇÃO. AF_03/2023</t>
  </si>
  <si>
    <t>CANALETA PLÁSTICA (110 X 20)MM, SISTEMA "X"</t>
  </si>
  <si>
    <t>17.2.7</t>
  </si>
  <si>
    <t>17.2.8</t>
  </si>
  <si>
    <t>17.2.9</t>
  </si>
  <si>
    <t>17.2.10</t>
  </si>
  <si>
    <t>17.2.11</t>
  </si>
  <si>
    <t>17.2.12</t>
  </si>
  <si>
    <t>17.2.13</t>
  </si>
  <si>
    <t>CABOS E FIOS CONDUTORES</t>
  </si>
  <si>
    <t>17.3.1</t>
  </si>
  <si>
    <t>CABO DE COBRE FLEXÍVEL ISOLADO, 1,5 MM², ANTI-CHAMA 450/750 V, PARA CIRCUITOS TERMINAIS - FORNECIMENTO E INSTALAÇÃO. AF_03/2023</t>
  </si>
  <si>
    <t>CABO DE COBRE FLEXÍVEL ISOLADO, 2,5 MM², ANTI-CHAMA 450/750 V, PARA CIRCUITOS TERMINAIS - FORNECIMENTO E INSTALAÇÃO. AF_03/2023</t>
  </si>
  <si>
    <t>CABO DE COBRE ISOLADO, 25 MM², ANTI-CHAMA 450/750 V, INSTALADO EM ELETROCALHA OU PERFILADO - FORNECIMENTO E INSTALAÇÃO. AF_10/2020</t>
  </si>
  <si>
    <t>CABO DE COBRE, FLEXIVEL, CLASSE 4 OU 5, ISOLACAO EM PVC/A, ANTICHAMA BWF-B, 1 CONDUTOR, 450/750 V, SECAO NOMINAL 50 MM2</t>
  </si>
  <si>
    <t>CABO ISOLADO PVC 750V 95MM2</t>
  </si>
  <si>
    <t>CABO ISOLADO PVC 750V 150MM2</t>
  </si>
  <si>
    <t>CABO TELEFÔNICO CCI-50 2 PARES, SEM BLINDAGEM, INSTALADO EM DISTRIBUIÇÃO DE EDIFICAÇÃO RESIDENCIAL - FORNECIMENTO E INSTALAÇÃO. AF_11/2019</t>
  </si>
  <si>
    <t>CABO TELEFÔNICO CCE - 2</t>
  </si>
  <si>
    <t>ILUMINAÇÃO E TOMADAS</t>
  </si>
  <si>
    <t>17.3.2</t>
  </si>
  <si>
    <t>17.3.3</t>
  </si>
  <si>
    <t>17.3.4</t>
  </si>
  <si>
    <t>17.3.5</t>
  </si>
  <si>
    <t>17.3.6</t>
  </si>
  <si>
    <t>17.3.7</t>
  </si>
  <si>
    <t>17.3.8</t>
  </si>
  <si>
    <t>TOMADA BAIXA DE EMBUTIR (1 MÓDULO), 2P+T 10 A, INCLUINDO SUPORTE E PLACA - FORNECIMENTO E INSTALAÇÃO. AF_03/2023</t>
  </si>
  <si>
    <t>TOMADA BAIXA DE EMBUTIR (1 MÓDULO), 2P+T 20 A, INCLUINDO SUPORTE E PLACA - FORNECIMENTO E INSTALAÇÃO. AF_03/2023</t>
  </si>
  <si>
    <t>INTERRUPTOR SIMPLES (1 MÓDULO), 10A/250V, INCLUINDO SUPORTE E PLACA - FORNECIMENTO E INSTALAÇÃO. AF_03/2023</t>
  </si>
  <si>
    <t>INTERRUPTOR SIMPLES (2 MÓDULOS), 10A/250V, INCLUINDO SUPORTE E PLACA - FORNECIMENTO E INSTALAÇÃO. AF_03/2023</t>
  </si>
  <si>
    <t>INTERRUPTOR SIMPLES (3 MÓDULOS), 10A/250V, INCLUINDO SUPORTE E PLACA - FORNECIMENTO E INSTALAÇÃO. AF_03/2023</t>
  </si>
  <si>
    <t>INTERRUPTOR SIMPLES (1 MÓDULO) COM 1 TOMADA DE EMBUTIR 2P+T 10 A, INCLUINDO SUPORTE E PLACA - FORNECIMENTO E INSTALAÇÃO. AF_03/2023</t>
  </si>
  <si>
    <t>TAMPA CEGA PLÁSTICA, SISTEMA "X"</t>
  </si>
  <si>
    <t>LUMINÁRIA FLUORESCENTE COMPLETA (2 X 32)W</t>
  </si>
  <si>
    <t>LUMINÁRIA FLUORESCENTE COMPLETA ( 2 X 16 )W</t>
  </si>
  <si>
    <t>PROJETOR EM ALUMÍNIO, C/ LÂMPADA DE VAPOR METÁLICO E FOTOCÉLULA ATÉ 400W</t>
  </si>
  <si>
    <t>TOMADA DE REDE RJ45 - FORNECIMENTO E INSTALAÇÃO. AF_11/2019</t>
  </si>
  <si>
    <t>17.4.1</t>
  </si>
  <si>
    <t>17.4.2</t>
  </si>
  <si>
    <t>17.4.3</t>
  </si>
  <si>
    <t>17.4.4</t>
  </si>
  <si>
    <t>17.4.5</t>
  </si>
  <si>
    <t>17.4.6</t>
  </si>
  <si>
    <t>17.4.7</t>
  </si>
  <si>
    <t>17.4.8</t>
  </si>
  <si>
    <t>17.4.9</t>
  </si>
  <si>
    <t>17.4.10</t>
  </si>
  <si>
    <t>17.4.11</t>
  </si>
  <si>
    <t>SISTEMA DE PROTEÇÃO CONTRA DESCARGAS ATMOSFÉRICAS</t>
  </si>
  <si>
    <t>18.1</t>
  </si>
  <si>
    <t>18.2</t>
  </si>
  <si>
    <t>18.3</t>
  </si>
  <si>
    <t>18.4</t>
  </si>
  <si>
    <t>18.5</t>
  </si>
  <si>
    <t>18.6</t>
  </si>
  <si>
    <t>18.7</t>
  </si>
  <si>
    <t>18.8</t>
  </si>
  <si>
    <t>18.9</t>
  </si>
  <si>
    <t>CAPTOR TIPO FRANKLIN PARA SPDA - FORNECIMENTO E INSTALAÇÃO. AF_12/2017</t>
  </si>
  <si>
    <t>VERGALHÃO ROSCA TOTAL DE 3/8"</t>
  </si>
  <si>
    <t>SUPORTE ISOLADOR PARA CORDOALHA DE COBRE - FORNECIMENTO E INSTALAÇÃO. AF_12/2017</t>
  </si>
  <si>
    <t>Caixa de equalização p/aterramento 20x20x10cm de sobrepor p/11 terminais de pressão c/barramento</t>
  </si>
  <si>
    <t>HASTE DE ATERRAMENTO 5/8  PARA SPDA - FORNECIMENTO E INSTALAÇÃO. AF_12/2017</t>
  </si>
  <si>
    <t>CORDOALHA DE COBRE NU 35 MM², NÃO ENTERRADA, COM ISOLADOR - FORNECIMENTO E INSTALAÇÃO. AF_12/2017</t>
  </si>
  <si>
    <t>CORDOALHA DE COBRE NU 50 MM², NÃO ENTERRADA, COM ISOLADOR - FORNECIMENTO E INSTALAÇÃO. AF_12/2017</t>
  </si>
  <si>
    <t>TERMINAL DE PRESSÃO P/ CABOS ATÉ 35MM2</t>
  </si>
  <si>
    <t>SERVIÇOS COMPLEMENTARES</t>
  </si>
  <si>
    <t>GERAL</t>
  </si>
  <si>
    <t>19.</t>
  </si>
  <si>
    <t>19.1</t>
  </si>
  <si>
    <t>BANCADA DE GRANITO CINZA E=2cm</t>
  </si>
  <si>
    <t>PEITORIL DE GRANITO L= 15 cm</t>
  </si>
  <si>
    <t>PORTA COMPENSADO P/ARMÁRIO SOB PIA</t>
  </si>
  <si>
    <t>PRATELEIRA DE MADEIRA DE LEI PLAINADA</t>
  </si>
  <si>
    <t>19.1.1</t>
  </si>
  <si>
    <t>19.1.2</t>
  </si>
  <si>
    <t>19.1.3</t>
  </si>
  <si>
    <t>19.1.4</t>
  </si>
  <si>
    <t>19.1.5</t>
  </si>
  <si>
    <t>ESQUADRIAS, PORTÃO E GRADIL METÁLICO</t>
  </si>
  <si>
    <t>19.2</t>
  </si>
  <si>
    <t>CONJUNTO DE MASTRO P/ TRÊS BANDEIRAS E PEDESTAL</t>
  </si>
  <si>
    <t>CORRIMÃO DUPLA ALTURA EM AÇO INOX DIAM 1 1/2</t>
  </si>
  <si>
    <t>PLANTIO DE GRAMA BATATAIS EM PLACAS. AF_05/2018</t>
  </si>
  <si>
    <t>ALAMBRADO C/TELA DE ARAME GALVANIZADO.. ALTURA 2M</t>
  </si>
  <si>
    <t>Portão  em tubo de ferro galvanizado de 2", de abrir, duas folhas, de 2,00 x 2,00m, tela malha revestida 76 x 76mm, n.º 12,  inclusive dobradiças e trancas/ferrolho</t>
  </si>
  <si>
    <t>Portão de correr em chapa de aço 1/4", c/ quadro em tubo quadrado de 2", barra quadrada 1" na vertical e barra chata 2" x 1/4" na horizontal, inclusive ferrolho, e roldanas e trilhos,  p/ penitenciária</t>
  </si>
  <si>
    <t>19.2.1</t>
  </si>
  <si>
    <t>19.2.2</t>
  </si>
  <si>
    <t>19.2.3</t>
  </si>
  <si>
    <t>19.2.4</t>
  </si>
  <si>
    <t>19.2.5</t>
  </si>
  <si>
    <t>19.2.6</t>
  </si>
  <si>
    <t>19.2.7</t>
  </si>
  <si>
    <t>SERVIÇOS FINAIS</t>
  </si>
  <si>
    <t>20.1</t>
  </si>
  <si>
    <t>20.2</t>
  </si>
  <si>
    <t>LIMPEZA DE PISO CERÂMICO OU PORCELANATO COM PANO ÚMIDO. AF_04/2019</t>
  </si>
  <si>
    <t>Placa de inauguração de obra em alumínio 0,60 x 0,80 m</t>
  </si>
  <si>
    <t>1 und</t>
  </si>
  <si>
    <t>1und</t>
  </si>
  <si>
    <t>UND</t>
  </si>
  <si>
    <t>und</t>
  </si>
  <si>
    <t>1.00</t>
  </si>
  <si>
    <t>Área de banheiro.</t>
  </si>
  <si>
    <t xml:space="preserve">Agua portavel. </t>
  </si>
  <si>
    <t>Energia</t>
  </si>
  <si>
    <t>Área da obra .</t>
  </si>
  <si>
    <t>Área de canteiro.</t>
  </si>
  <si>
    <t xml:space="preserve">FOTO 15 - </t>
  </si>
  <si>
    <t xml:space="preserve">FOTO 14 - </t>
  </si>
  <si>
    <t xml:space="preserve">FOTO 13 - </t>
  </si>
  <si>
    <t xml:space="preserve">FOTO 12 - </t>
  </si>
  <si>
    <t xml:space="preserve">FOTO 11 - </t>
  </si>
  <si>
    <t xml:space="preserve">FOTO 10 - </t>
  </si>
  <si>
    <t xml:space="preserve">FOTO 09 - </t>
  </si>
  <si>
    <t>FOTO 02 - Tapume .</t>
  </si>
  <si>
    <t xml:space="preserve">FOTO 06 -Escritório. </t>
  </si>
  <si>
    <t xml:space="preserve">FOTO 07 - Depósito. </t>
  </si>
  <si>
    <t>FOTO 08 - Limpeza da obra.</t>
  </si>
  <si>
    <t>00125/2024-CPL</t>
  </si>
  <si>
    <t>Importa a presente medição em R$ 53.166,70 (cinquenta e três mil, cento e sessenta e seis reais e setenta centavos.)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</si>
</sst>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7" formatCode="&quot;R$&quot;\ #,##0.00;\-&quot;R$&quot;\ #,##0.00"/>
    <numFmt numFmtId="43" formatCode="_-* #,##0.00_-;\-* #,##0.00_-;_-* &quot;-&quot;??_-;_-@_-"/>
    <numFmt numFmtId="164" formatCode="_-&quot;R$&quot;* #,##0.00_-;\-&quot;R$&quot;* #,##0.00_-;_-&quot;R$&quot;* &quot;-&quot;??_-;_-@_-"/>
    <numFmt numFmtId="165" formatCode="#,##0.00#####"/>
    <numFmt numFmtId="166" formatCode="_(* #,##0.00_);_(* \(#,##0.00\);_(* &quot;-&quot;??_);_(@_)"/>
    <numFmt numFmtId="167" formatCode="_(* #,##0_);_(* \(#,##0\);_(* &quot;-&quot;??_);_(@_)"/>
    <numFmt numFmtId="168" formatCode="#,##0.00\ &quot;m2&quot;"/>
    <numFmt numFmtId="169" formatCode="#,##0.0000000"/>
    <numFmt numFmtId="170" formatCode="_-* #,##0.000_-;\-* #,##0.000_-;_-* &quot;-&quot;??_-;_-@_-"/>
    <numFmt numFmtId="171" formatCode="0.0"/>
  </numFmts>
  <fonts count="3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onsolas"/>
      <family val="3"/>
    </font>
    <font>
      <sz val="10"/>
      <color theme="1"/>
      <name val="Consolas"/>
      <family val="3"/>
    </font>
    <font>
      <sz val="10"/>
      <name val="Consolas"/>
      <family val="3"/>
    </font>
    <font>
      <b/>
      <sz val="10"/>
      <name val="Consolas"/>
      <family val="3"/>
    </font>
    <font>
      <sz val="9"/>
      <name val="Consolas"/>
      <family val="3"/>
    </font>
    <font>
      <sz val="9"/>
      <color theme="1"/>
      <name val="Consolas"/>
      <family val="3"/>
    </font>
    <font>
      <sz val="8"/>
      <color theme="1"/>
      <name val="Consolas"/>
      <family val="3"/>
    </font>
    <font>
      <sz val="11"/>
      <color theme="1"/>
      <name val="Consolas"/>
      <family val="3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8"/>
      <name val="Arial"/>
      <family val="2"/>
    </font>
    <font>
      <b/>
      <sz val="10"/>
      <color indexed="8"/>
      <name val="Consolas"/>
      <family val="3"/>
    </font>
    <font>
      <sz val="10"/>
      <color indexed="8"/>
      <name val="Consolas"/>
      <family val="3"/>
    </font>
    <font>
      <sz val="9"/>
      <color indexed="81"/>
      <name val="Segoe UI"/>
      <family val="2"/>
    </font>
    <font>
      <sz val="14"/>
      <color theme="1"/>
      <name val="Arial Rounded MT Bold"/>
      <family val="2"/>
    </font>
    <font>
      <sz val="14"/>
      <color theme="1"/>
      <name val="Berlin Sans FB"/>
      <family val="2"/>
    </font>
    <font>
      <b/>
      <sz val="12"/>
      <color theme="1"/>
      <name val="Consolas"/>
      <family val="3"/>
    </font>
    <font>
      <b/>
      <sz val="14"/>
      <name val="Arial"/>
      <family val="2"/>
    </font>
    <font>
      <sz val="14"/>
      <name val="Consolas"/>
      <family val="3"/>
    </font>
    <font>
      <b/>
      <sz val="12"/>
      <name val="Consolas"/>
      <family val="3"/>
    </font>
    <font>
      <sz val="10"/>
      <color rgb="FF000000"/>
      <name val="Consolas"/>
      <family val="3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Arial"/>
      <family val="1"/>
    </font>
    <font>
      <sz val="10"/>
      <color rgb="FF000000"/>
      <name val="Arial"/>
      <family val="1"/>
    </font>
    <font>
      <sz val="10"/>
      <name val="Arial"/>
      <family val="1"/>
    </font>
    <font>
      <b/>
      <sz val="10"/>
      <name val="Arial"/>
      <family val="1"/>
    </font>
    <font>
      <b/>
      <sz val="10"/>
      <name val="Arial"/>
      <family val="2"/>
    </font>
    <font>
      <b/>
      <sz val="12"/>
      <color rgb="FF7030A0"/>
      <name val="Consolas"/>
      <family val="3"/>
    </font>
    <font>
      <sz val="12"/>
      <name val="Consolas"/>
      <family val="3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</fonts>
  <fills count="30">
    <fill>
      <patternFill patternType="none"/>
    </fill>
    <fill>
      <patternFill patternType="gray125"/>
    </fill>
    <fill>
      <patternFill patternType="solid">
        <fgColor rgb="FFD8ECF6"/>
        <bgColor rgb="FF000000"/>
      </patternFill>
    </fill>
    <fill>
      <patternFill patternType="solid">
        <fgColor rgb="FFD8ECF6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8ECF6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8ECF6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FFC000"/>
        <bgColor rgb="FF000000"/>
      </patternFill>
    </fill>
    <fill>
      <patternFill patternType="solid">
        <fgColor rgb="FFFFFFFF"/>
      </patternFill>
    </fill>
    <fill>
      <patternFill patternType="solid">
        <fgColor rgb="FFDFF0D8"/>
      </patternFill>
    </fill>
    <fill>
      <patternFill patternType="solid">
        <fgColor rgb="FFD6D6D6"/>
      </patternFill>
    </fill>
    <fill>
      <patternFill patternType="solid">
        <fgColor rgb="FFEFEFEF"/>
      </patternFill>
    </fill>
    <fill>
      <patternFill patternType="solid">
        <fgColor theme="8" tint="0.79998168889431442"/>
        <bgColor rgb="FF000000"/>
      </patternFill>
    </fill>
    <fill>
      <patternFill patternType="solid">
        <fgColor rgb="FF85ABFF"/>
        <bgColor rgb="FF000000"/>
      </patternFill>
    </fill>
    <fill>
      <patternFill patternType="solid">
        <fgColor theme="0"/>
        <bgColor theme="0"/>
      </patternFill>
    </fill>
    <fill>
      <patternFill patternType="solid">
        <fgColor rgb="FFD8ECF6"/>
        <bgColor rgb="FFD8ECF6"/>
      </patternFill>
    </fill>
    <fill>
      <patternFill patternType="solid">
        <fgColor theme="4" tint="0.79998168889431442"/>
        <bgColor rgb="FF000000"/>
      </patternFill>
    </fill>
    <fill>
      <patternFill patternType="solid">
        <fgColor theme="4" tint="0.79998168889431442"/>
        <bgColor rgb="FFD8ECF6"/>
      </patternFill>
    </fill>
    <fill>
      <patternFill patternType="solid">
        <fgColor theme="4" tint="0.79998168889431442"/>
        <bgColor theme="0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CC"/>
        <bgColor rgb="FFD8ECF6"/>
      </patternFill>
    </fill>
    <fill>
      <patternFill patternType="solid">
        <fgColor rgb="FFFFFFCC"/>
        <bgColor theme="0"/>
      </patternFill>
    </fill>
  </fills>
  <borders count="8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indexed="64"/>
      </left>
      <right/>
      <top style="double">
        <color auto="1"/>
      </top>
      <bottom style="thin">
        <color indexed="64"/>
      </bottom>
      <diagonal/>
    </border>
    <border>
      <left/>
      <right/>
      <top style="double">
        <color auto="1"/>
      </top>
      <bottom style="thin">
        <color indexed="64"/>
      </bottom>
      <diagonal/>
    </border>
    <border>
      <left/>
      <right style="thin">
        <color indexed="64"/>
      </right>
      <top style="double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double">
        <color auto="1"/>
      </right>
      <top style="thin">
        <color auto="1"/>
      </top>
      <bottom/>
      <diagonal/>
    </border>
    <border>
      <left style="medium">
        <color indexed="64"/>
      </left>
      <right style="double">
        <color auto="1"/>
      </right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double">
        <color auto="1"/>
      </bottom>
      <diagonal/>
    </border>
    <border>
      <left style="thin">
        <color indexed="64"/>
      </left>
      <right/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indexed="64"/>
      </left>
      <right/>
      <top style="thin">
        <color indexed="64"/>
      </top>
      <bottom style="double">
        <color auto="1"/>
      </bottom>
      <diagonal/>
    </border>
    <border>
      <left/>
      <right style="thin">
        <color indexed="64"/>
      </right>
      <top style="thin">
        <color indexed="64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indexed="64"/>
      </left>
      <right/>
      <top style="double">
        <color auto="1"/>
      </top>
      <bottom style="thin">
        <color indexed="64"/>
      </bottom>
      <diagonal/>
    </border>
    <border>
      <left/>
      <right style="double">
        <color auto="1"/>
      </right>
      <top style="double">
        <color auto="1"/>
      </top>
      <bottom style="thin">
        <color indexed="64"/>
      </bottom>
      <diagonal/>
    </border>
    <border>
      <left/>
      <right style="double">
        <color indexed="64"/>
      </right>
      <top style="double">
        <color auto="1"/>
      </top>
      <bottom style="double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double">
        <color indexed="64"/>
      </top>
      <bottom style="double">
        <color indexed="64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indexed="64"/>
      </left>
      <right style="hair">
        <color auto="1"/>
      </right>
      <top style="hair">
        <color indexed="64"/>
      </top>
      <bottom/>
      <diagonal/>
    </border>
    <border>
      <left/>
      <right style="medium">
        <color indexed="64"/>
      </right>
      <top style="thin">
        <color auto="1"/>
      </top>
      <bottom style="thin">
        <color indexed="64"/>
      </bottom>
      <diagonal/>
    </border>
    <border>
      <left style="medium">
        <color indexed="64"/>
      </left>
      <right style="thin">
        <color rgb="FFCCCCCC"/>
      </right>
      <top style="medium">
        <color indexed="64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medium">
        <color indexed="64"/>
      </top>
      <bottom style="thin">
        <color rgb="FFCCCCCC"/>
      </bottom>
      <diagonal/>
    </border>
    <border>
      <left style="thin">
        <color rgb="FFCCCCCC"/>
      </left>
      <right style="medium">
        <color indexed="64"/>
      </right>
      <top style="medium">
        <color indexed="64"/>
      </top>
      <bottom style="thin">
        <color rgb="FFCCCCCC"/>
      </bottom>
      <diagonal/>
    </border>
    <border>
      <left style="medium">
        <color indexed="64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medium">
        <color indexed="64"/>
      </right>
      <top style="thin">
        <color rgb="FFCCCCCC"/>
      </top>
      <bottom style="thin">
        <color rgb="FFCCCCCC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thin">
        <color indexed="64"/>
      </right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hair">
        <color indexed="64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0" fillId="0" borderId="0"/>
    <xf numFmtId="0" fontId="10" fillId="0" borderId="0"/>
    <xf numFmtId="166" fontId="11" fillId="0" borderId="0" applyFont="0" applyFill="0" applyBorder="0" applyAlignment="0" applyProtection="0"/>
    <xf numFmtId="0" fontId="10" fillId="0" borderId="0"/>
    <xf numFmtId="166" fontId="11" fillId="0" borderId="0" applyFont="0" applyFill="0" applyBorder="0" applyAlignment="0" applyProtection="0"/>
  </cellStyleXfs>
  <cellXfs count="370">
    <xf numFmtId="0" fontId="0" fillId="0" borderId="0" xfId="0"/>
    <xf numFmtId="0" fontId="2" fillId="6" borderId="0" xfId="0" applyFont="1" applyFill="1" applyAlignment="1">
      <alignment horizontal="center" vertical="top" wrapText="1"/>
    </xf>
    <xf numFmtId="0" fontId="3" fillId="0" borderId="0" xfId="0" applyFont="1"/>
    <xf numFmtId="0" fontId="4" fillId="7" borderId="0" xfId="0" applyFont="1" applyFill="1"/>
    <xf numFmtId="0" fontId="4" fillId="7" borderId="0" xfId="0" applyFont="1" applyFill="1" applyAlignment="1">
      <alignment wrapText="1"/>
    </xf>
    <xf numFmtId="43" fontId="4" fillId="7" borderId="0" xfId="1" applyFont="1" applyFill="1" applyAlignment="1"/>
    <xf numFmtId="164" fontId="4" fillId="7" borderId="0" xfId="2" applyFont="1" applyFill="1" applyAlignment="1"/>
    <xf numFmtId="10" fontId="4" fillId="7" borderId="0" xfId="3" applyNumberFormat="1" applyFont="1" applyFill="1"/>
    <xf numFmtId="0" fontId="5" fillId="7" borderId="4" xfId="0" applyFont="1" applyFill="1" applyBorder="1"/>
    <xf numFmtId="0" fontId="4" fillId="7" borderId="6" xfId="0" applyFont="1" applyFill="1" applyBorder="1" applyAlignment="1">
      <alignment horizontal="left"/>
    </xf>
    <xf numFmtId="0" fontId="4" fillId="7" borderId="6" xfId="0" applyFont="1" applyFill="1" applyBorder="1"/>
    <xf numFmtId="164" fontId="4" fillId="7" borderId="6" xfId="0" applyNumberFormat="1" applyFont="1" applyFill="1" applyBorder="1" applyAlignment="1">
      <alignment horizontal="left"/>
    </xf>
    <xf numFmtId="0" fontId="5" fillId="5" borderId="10" xfId="0" applyFont="1" applyFill="1" applyBorder="1" applyAlignment="1">
      <alignment horizontal="center" vertical="center" wrapText="1"/>
    </xf>
    <xf numFmtId="0" fontId="3" fillId="0" borderId="13" xfId="0" applyFont="1" applyBorder="1"/>
    <xf numFmtId="0" fontId="2" fillId="0" borderId="0" xfId="0" applyFont="1" applyAlignment="1">
      <alignment horizontal="center"/>
    </xf>
    <xf numFmtId="43" fontId="3" fillId="0" borderId="14" xfId="1" applyFont="1" applyBorder="1" applyAlignment="1">
      <alignment horizontal="right" vertical="center"/>
    </xf>
    <xf numFmtId="10" fontId="3" fillId="0" borderId="15" xfId="3" applyNumberFormat="1" applyFont="1" applyBorder="1" applyAlignment="1">
      <alignment horizontal="right" vertical="center"/>
    </xf>
    <xf numFmtId="10" fontId="5" fillId="8" borderId="15" xfId="3" applyNumberFormat="1" applyFont="1" applyFill="1" applyBorder="1" applyAlignment="1">
      <alignment horizontal="right" vertical="center" wrapText="1"/>
    </xf>
    <xf numFmtId="0" fontId="3" fillId="7" borderId="0" xfId="0" applyFont="1" applyFill="1"/>
    <xf numFmtId="43" fontId="3" fillId="7" borderId="14" xfId="1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6" fillId="5" borderId="1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4" fontId="5" fillId="5" borderId="11" xfId="0" applyNumberFormat="1" applyFont="1" applyFill="1" applyBorder="1" applyAlignment="1">
      <alignment horizontal="right" vertical="center" wrapText="1"/>
    </xf>
    <xf numFmtId="10" fontId="5" fillId="5" borderId="12" xfId="3" applyNumberFormat="1" applyFont="1" applyFill="1" applyBorder="1" applyAlignment="1">
      <alignment horizontal="right" vertical="center" wrapText="1"/>
    </xf>
    <xf numFmtId="10" fontId="5" fillId="3" borderId="15" xfId="3" applyNumberFormat="1" applyFont="1" applyFill="1" applyBorder="1" applyAlignment="1">
      <alignment horizontal="right" vertical="top" wrapText="1"/>
    </xf>
    <xf numFmtId="0" fontId="2" fillId="6" borderId="13" xfId="0" applyFont="1" applyFill="1" applyBorder="1" applyAlignment="1">
      <alignment horizontal="center" vertical="top" wrapText="1"/>
    </xf>
    <xf numFmtId="0" fontId="8" fillId="0" borderId="0" xfId="0" applyFont="1"/>
    <xf numFmtId="0" fontId="2" fillId="0" borderId="0" xfId="0" applyFont="1"/>
    <xf numFmtId="0" fontId="9" fillId="0" borderId="0" xfId="0" applyFont="1"/>
    <xf numFmtId="0" fontId="3" fillId="0" borderId="0" xfId="0" applyFont="1" applyAlignment="1">
      <alignment horizontal="left"/>
    </xf>
    <xf numFmtId="0" fontId="12" fillId="0" borderId="0" xfId="0" applyFont="1" applyAlignment="1">
      <alignment vertical="center"/>
    </xf>
    <xf numFmtId="0" fontId="12" fillId="0" borderId="0" xfId="0" applyFont="1"/>
    <xf numFmtId="0" fontId="4" fillId="0" borderId="10" xfId="4" applyFont="1" applyBorder="1" applyAlignment="1">
      <alignment horizontal="center"/>
    </xf>
    <xf numFmtId="2" fontId="4" fillId="0" borderId="10" xfId="4" applyNumberFormat="1" applyFont="1" applyBorder="1" applyAlignment="1">
      <alignment horizontal="center"/>
    </xf>
    <xf numFmtId="1" fontId="4" fillId="0" borderId="0" xfId="6" applyNumberFormat="1" applyFont="1" applyFill="1" applyBorder="1" applyAlignment="1">
      <alignment horizontal="center" wrapText="1"/>
    </xf>
    <xf numFmtId="2" fontId="4" fillId="0" borderId="0" xfId="6" applyNumberFormat="1" applyFont="1" applyFill="1" applyBorder="1" applyAlignment="1">
      <alignment horizontal="center" wrapText="1"/>
    </xf>
    <xf numFmtId="0" fontId="14" fillId="0" borderId="0" xfId="7" applyFont="1" applyAlignment="1">
      <alignment horizontal="left" vertical="center"/>
    </xf>
    <xf numFmtId="167" fontId="4" fillId="0" borderId="0" xfId="6" applyNumberFormat="1" applyFont="1" applyFill="1" applyBorder="1" applyAlignment="1">
      <alignment horizontal="center" wrapText="1"/>
    </xf>
    <xf numFmtId="166" fontId="4" fillId="0" borderId="0" xfId="6" applyFont="1" applyFill="1" applyBorder="1" applyAlignment="1">
      <alignment horizontal="center" wrapText="1"/>
    </xf>
    <xf numFmtId="4" fontId="4" fillId="0" borderId="9" xfId="4" applyNumberFormat="1" applyFont="1" applyBorder="1" applyAlignment="1">
      <alignment horizontal="center"/>
    </xf>
    <xf numFmtId="4" fontId="4" fillId="0" borderId="6" xfId="6" applyNumberFormat="1" applyFont="1" applyFill="1" applyBorder="1" applyAlignment="1">
      <alignment horizontal="center"/>
    </xf>
    <xf numFmtId="168" fontId="5" fillId="10" borderId="30" xfId="6" applyNumberFormat="1" applyFont="1" applyFill="1" applyBorder="1" applyAlignment="1">
      <alignment horizontal="center" wrapText="1"/>
    </xf>
    <xf numFmtId="166" fontId="4" fillId="0" borderId="1" xfId="6" applyFont="1" applyFill="1" applyBorder="1" applyAlignment="1">
      <alignment horizontal="center"/>
    </xf>
    <xf numFmtId="0" fontId="5" fillId="0" borderId="37" xfId="4" applyFont="1" applyBorder="1" applyAlignment="1">
      <alignment horizontal="left" vertical="top"/>
    </xf>
    <xf numFmtId="0" fontId="5" fillId="0" borderId="0" xfId="4" applyFont="1" applyAlignment="1">
      <alignment horizontal="left" vertical="top"/>
    </xf>
    <xf numFmtId="2" fontId="5" fillId="0" borderId="39" xfId="6" applyNumberFormat="1" applyFont="1" applyFill="1" applyBorder="1" applyAlignment="1">
      <alignment horizontal="center"/>
    </xf>
    <xf numFmtId="168" fontId="5" fillId="0" borderId="40" xfId="6" applyNumberFormat="1" applyFont="1" applyFill="1" applyBorder="1" applyAlignment="1">
      <alignment horizontal="center" wrapText="1"/>
    </xf>
    <xf numFmtId="0" fontId="5" fillId="0" borderId="44" xfId="4" applyFont="1" applyBorder="1" applyAlignment="1">
      <alignment horizontal="center" vertical="center"/>
    </xf>
    <xf numFmtId="4" fontId="4" fillId="7" borderId="47" xfId="6" applyNumberFormat="1" applyFont="1" applyFill="1" applyBorder="1" applyAlignment="1">
      <alignment horizontal="center" vertical="center"/>
    </xf>
    <xf numFmtId="0" fontId="4" fillId="0" borderId="36" xfId="4" applyFont="1" applyBorder="1" applyAlignment="1">
      <alignment horizontal="center" wrapText="1"/>
    </xf>
    <xf numFmtId="4" fontId="4" fillId="0" borderId="36" xfId="4" applyNumberFormat="1" applyFont="1" applyBorder="1" applyAlignment="1">
      <alignment horizontal="center" wrapText="1"/>
    </xf>
    <xf numFmtId="0" fontId="5" fillId="10" borderId="31" xfId="4" applyFont="1" applyFill="1" applyBorder="1" applyAlignment="1">
      <alignment horizontal="center" vertical="center"/>
    </xf>
    <xf numFmtId="0" fontId="5" fillId="10" borderId="35" xfId="4" applyFont="1" applyFill="1" applyBorder="1" applyAlignment="1">
      <alignment horizontal="center" vertical="center"/>
    </xf>
    <xf numFmtId="2" fontId="5" fillId="10" borderId="35" xfId="6" applyNumberFormat="1" applyFont="1" applyFill="1" applyBorder="1" applyAlignment="1">
      <alignment horizontal="center" vertical="center" wrapText="1"/>
    </xf>
    <xf numFmtId="0" fontId="5" fillId="10" borderId="32" xfId="4" applyFont="1" applyFill="1" applyBorder="1" applyAlignment="1">
      <alignment horizontal="center" vertical="center" wrapText="1"/>
    </xf>
    <xf numFmtId="166" fontId="5" fillId="10" borderId="43" xfId="6" applyFont="1" applyFill="1" applyBorder="1" applyAlignment="1">
      <alignment horizontal="center" vertical="center" wrapText="1"/>
    </xf>
    <xf numFmtId="166" fontId="4" fillId="0" borderId="47" xfId="6" applyFont="1" applyFill="1" applyBorder="1" applyAlignment="1">
      <alignment horizontal="center" vertical="center"/>
    </xf>
    <xf numFmtId="43" fontId="5" fillId="0" borderId="42" xfId="0" applyNumberFormat="1" applyFont="1" applyBorder="1" applyAlignment="1">
      <alignment vertical="center"/>
    </xf>
    <xf numFmtId="166" fontId="4" fillId="0" borderId="48" xfId="6" applyFont="1" applyFill="1" applyBorder="1" applyAlignment="1">
      <alignment horizontal="center" vertical="center"/>
    </xf>
    <xf numFmtId="4" fontId="5" fillId="11" borderId="14" xfId="0" applyNumberFormat="1" applyFont="1" applyFill="1" applyBorder="1" applyAlignment="1">
      <alignment horizontal="right" vertical="center" wrapText="1"/>
    </xf>
    <xf numFmtId="43" fontId="3" fillId="10" borderId="14" xfId="1" applyFont="1" applyFill="1" applyBorder="1" applyAlignment="1">
      <alignment horizontal="right" vertical="center"/>
    </xf>
    <xf numFmtId="0" fontId="4" fillId="8" borderId="16" xfId="0" applyFont="1" applyFill="1" applyBorder="1" applyAlignment="1">
      <alignment horizontal="center" vertical="center" wrapText="1"/>
    </xf>
    <xf numFmtId="0" fontId="4" fillId="8" borderId="14" xfId="0" applyFont="1" applyFill="1" applyBorder="1" applyAlignment="1">
      <alignment vertical="center" wrapText="1"/>
    </xf>
    <xf numFmtId="0" fontId="4" fillId="8" borderId="14" xfId="0" applyFont="1" applyFill="1" applyBorder="1" applyAlignment="1">
      <alignment horizontal="center" vertical="center" wrapText="1"/>
    </xf>
    <xf numFmtId="0" fontId="3" fillId="7" borderId="0" xfId="0" applyFont="1" applyFill="1" applyAlignment="1">
      <alignment vertical="center"/>
    </xf>
    <xf numFmtId="4" fontId="5" fillId="3" borderId="11" xfId="0" applyNumberFormat="1" applyFont="1" applyFill="1" applyBorder="1" applyAlignment="1">
      <alignment horizontal="right" vertical="center" wrapText="1"/>
    </xf>
    <xf numFmtId="4" fontId="4" fillId="4" borderId="14" xfId="0" applyNumberFormat="1" applyFont="1" applyFill="1" applyBorder="1" applyAlignment="1">
      <alignment horizontal="right" vertical="center" wrapText="1"/>
    </xf>
    <xf numFmtId="0" fontId="5" fillId="5" borderId="16" xfId="0" applyFont="1" applyFill="1" applyBorder="1" applyAlignment="1">
      <alignment horizontal="center" vertical="center" wrapText="1"/>
    </xf>
    <xf numFmtId="0" fontId="5" fillId="5" borderId="14" xfId="0" applyFont="1" applyFill="1" applyBorder="1" applyAlignment="1">
      <alignment vertical="center" wrapText="1"/>
    </xf>
    <xf numFmtId="165" fontId="5" fillId="2" borderId="14" xfId="0" applyNumberFormat="1" applyFont="1" applyFill="1" applyBorder="1" applyAlignment="1">
      <alignment horizontal="right" vertical="center" wrapText="1"/>
    </xf>
    <xf numFmtId="4" fontId="5" fillId="3" borderId="14" xfId="0" applyNumberFormat="1" applyFont="1" applyFill="1" applyBorder="1" applyAlignment="1">
      <alignment horizontal="right" vertical="center" wrapText="1"/>
    </xf>
    <xf numFmtId="0" fontId="5" fillId="11" borderId="16" xfId="0" applyFont="1" applyFill="1" applyBorder="1" applyAlignment="1">
      <alignment horizontal="center" vertical="center" wrapText="1"/>
    </xf>
    <xf numFmtId="0" fontId="5" fillId="11" borderId="14" xfId="0" applyFont="1" applyFill="1" applyBorder="1" applyAlignment="1">
      <alignment vertical="center" wrapText="1"/>
    </xf>
    <xf numFmtId="165" fontId="5" fillId="11" borderId="14" xfId="0" applyNumberFormat="1" applyFont="1" applyFill="1" applyBorder="1" applyAlignment="1">
      <alignment horizontal="right" vertical="center" wrapText="1"/>
    </xf>
    <xf numFmtId="0" fontId="3" fillId="0" borderId="0" xfId="0" applyFont="1" applyAlignment="1">
      <alignment vertical="center"/>
    </xf>
    <xf numFmtId="43" fontId="2" fillId="10" borderId="14" xfId="1" applyFont="1" applyFill="1" applyBorder="1" applyAlignment="1">
      <alignment horizontal="right" vertical="center"/>
    </xf>
    <xf numFmtId="43" fontId="2" fillId="13" borderId="14" xfId="1" applyFont="1" applyFill="1" applyBorder="1" applyAlignment="1">
      <alignment horizontal="right" vertical="center"/>
    </xf>
    <xf numFmtId="4" fontId="18" fillId="14" borderId="54" xfId="0" applyNumberFormat="1" applyFont="1" applyFill="1" applyBorder="1" applyAlignment="1">
      <alignment horizontal="right" vertical="center" wrapText="1"/>
    </xf>
    <xf numFmtId="10" fontId="2" fillId="12" borderId="30" xfId="3" applyNumberFormat="1" applyFont="1" applyFill="1" applyBorder="1" applyAlignment="1">
      <alignment vertical="center"/>
    </xf>
    <xf numFmtId="0" fontId="4" fillId="8" borderId="0" xfId="0" applyFont="1" applyFill="1" applyAlignment="1">
      <alignment horizontal="center" vertical="center" wrapText="1"/>
    </xf>
    <xf numFmtId="0" fontId="4" fillId="8" borderId="0" xfId="0" applyFont="1" applyFill="1" applyAlignment="1">
      <alignment vertical="center" wrapText="1"/>
    </xf>
    <xf numFmtId="165" fontId="4" fillId="8" borderId="0" xfId="0" applyNumberFormat="1" applyFont="1" applyFill="1" applyAlignment="1">
      <alignment horizontal="right" vertical="center" wrapText="1"/>
    </xf>
    <xf numFmtId="4" fontId="4" fillId="8" borderId="0" xfId="0" applyNumberFormat="1" applyFont="1" applyFill="1" applyAlignment="1">
      <alignment horizontal="right" vertical="center" wrapText="1"/>
    </xf>
    <xf numFmtId="4" fontId="4" fillId="4" borderId="0" xfId="0" applyNumberFormat="1" applyFont="1" applyFill="1" applyAlignment="1">
      <alignment horizontal="right" vertical="center" wrapText="1"/>
    </xf>
    <xf numFmtId="43" fontId="3" fillId="7" borderId="0" xfId="1" applyFont="1" applyFill="1" applyBorder="1" applyAlignment="1">
      <alignment horizontal="right" vertical="center"/>
    </xf>
    <xf numFmtId="43" fontId="3" fillId="0" borderId="0" xfId="1" applyFont="1" applyBorder="1" applyAlignment="1">
      <alignment horizontal="right" vertical="center"/>
    </xf>
    <xf numFmtId="0" fontId="5" fillId="5" borderId="55" xfId="0" applyFont="1" applyFill="1" applyBorder="1" applyAlignment="1">
      <alignment horizontal="center" vertical="center" wrapText="1"/>
    </xf>
    <xf numFmtId="0" fontId="5" fillId="5" borderId="56" xfId="0" applyFont="1" applyFill="1" applyBorder="1" applyAlignment="1">
      <alignment vertical="center" wrapText="1"/>
    </xf>
    <xf numFmtId="165" fontId="5" fillId="2" borderId="56" xfId="0" applyNumberFormat="1" applyFont="1" applyFill="1" applyBorder="1" applyAlignment="1">
      <alignment horizontal="right" vertical="center" wrapText="1"/>
    </xf>
    <xf numFmtId="4" fontId="5" fillId="3" borderId="57" xfId="0" applyNumberFormat="1" applyFont="1" applyFill="1" applyBorder="1" applyAlignment="1">
      <alignment horizontal="right" vertical="center" wrapText="1"/>
    </xf>
    <xf numFmtId="0" fontId="5" fillId="5" borderId="58" xfId="0" applyFont="1" applyFill="1" applyBorder="1" applyAlignment="1">
      <alignment vertical="center" wrapText="1"/>
    </xf>
    <xf numFmtId="165" fontId="5" fillId="2" borderId="58" xfId="0" applyNumberFormat="1" applyFont="1" applyFill="1" applyBorder="1" applyAlignment="1">
      <alignment horizontal="right" vertical="center" wrapText="1"/>
    </xf>
    <xf numFmtId="0" fontId="4" fillId="6" borderId="58" xfId="0" applyFont="1" applyFill="1" applyBorder="1" applyAlignment="1">
      <alignment horizontal="center" vertical="center" wrapText="1"/>
    </xf>
    <xf numFmtId="0" fontId="4" fillId="6" borderId="14" xfId="0" applyFont="1" applyFill="1" applyBorder="1" applyAlignment="1">
      <alignment horizontal="center" vertical="center" wrapText="1"/>
    </xf>
    <xf numFmtId="10" fontId="5" fillId="11" borderId="15" xfId="3" applyNumberFormat="1" applyFont="1" applyFill="1" applyBorder="1" applyAlignment="1">
      <alignment horizontal="right" vertical="center" wrapText="1"/>
    </xf>
    <xf numFmtId="0" fontId="4" fillId="8" borderId="4" xfId="0" applyFont="1" applyFill="1" applyBorder="1" applyAlignment="1">
      <alignment horizontal="center" vertical="center" wrapText="1"/>
    </xf>
    <xf numFmtId="10" fontId="5" fillId="8" borderId="5" xfId="3" applyNumberFormat="1" applyFont="1" applyFill="1" applyBorder="1" applyAlignment="1">
      <alignment horizontal="right" vertical="center" wrapText="1"/>
    </xf>
    <xf numFmtId="168" fontId="5" fillId="10" borderId="40" xfId="6" applyNumberFormat="1" applyFont="1" applyFill="1" applyBorder="1" applyAlignment="1">
      <alignment horizontal="center" wrapText="1"/>
    </xf>
    <xf numFmtId="0" fontId="4" fillId="0" borderId="7" xfId="0" applyFont="1" applyBorder="1" applyAlignment="1">
      <alignment horizontal="center"/>
    </xf>
    <xf numFmtId="0" fontId="13" fillId="7" borderId="0" xfId="7" applyFont="1" applyFill="1" applyAlignment="1">
      <alignment horizontal="right" vertical="center"/>
    </xf>
    <xf numFmtId="168" fontId="5" fillId="7" borderId="0" xfId="6" applyNumberFormat="1" applyFont="1" applyFill="1" applyBorder="1" applyAlignment="1">
      <alignment horizontal="center" wrapText="1"/>
    </xf>
    <xf numFmtId="4" fontId="13" fillId="7" borderId="0" xfId="7" applyNumberFormat="1" applyFont="1" applyFill="1" applyAlignment="1">
      <alignment horizontal="right" vertical="center"/>
    </xf>
    <xf numFmtId="168" fontId="5" fillId="0" borderId="40" xfId="6" applyNumberFormat="1" applyFont="1" applyFill="1" applyBorder="1" applyAlignment="1">
      <alignment horizontal="center" vertical="center" wrapText="1"/>
    </xf>
    <xf numFmtId="168" fontId="5" fillId="10" borderId="40" xfId="6" applyNumberFormat="1" applyFont="1" applyFill="1" applyBorder="1" applyAlignment="1">
      <alignment horizontal="center" vertical="center" wrapText="1"/>
    </xf>
    <xf numFmtId="0" fontId="25" fillId="16" borderId="61" xfId="0" applyFont="1" applyFill="1" applyBorder="1" applyAlignment="1">
      <alignment horizontal="right" vertical="top" wrapText="1"/>
    </xf>
    <xf numFmtId="0" fontId="25" fillId="16" borderId="61" xfId="0" applyFont="1" applyFill="1" applyBorder="1" applyAlignment="1">
      <alignment horizontal="left" vertical="top" wrapText="1"/>
    </xf>
    <xf numFmtId="0" fontId="25" fillId="16" borderId="61" xfId="0" applyFont="1" applyFill="1" applyBorder="1" applyAlignment="1">
      <alignment horizontal="center" vertical="top" wrapText="1"/>
    </xf>
    <xf numFmtId="0" fontId="25" fillId="16" borderId="62" xfId="0" applyFont="1" applyFill="1" applyBorder="1" applyAlignment="1">
      <alignment horizontal="right" vertical="top" wrapText="1"/>
    </xf>
    <xf numFmtId="0" fontId="26" fillId="17" borderId="63" xfId="0" applyFont="1" applyFill="1" applyBorder="1" applyAlignment="1">
      <alignment horizontal="left" vertical="top" wrapText="1"/>
    </xf>
    <xf numFmtId="0" fontId="26" fillId="17" borderId="64" xfId="0" applyFont="1" applyFill="1" applyBorder="1" applyAlignment="1">
      <alignment horizontal="right" vertical="top" wrapText="1"/>
    </xf>
    <xf numFmtId="0" fontId="26" fillId="17" borderId="64" xfId="0" applyFont="1" applyFill="1" applyBorder="1" applyAlignment="1">
      <alignment horizontal="left" vertical="top" wrapText="1"/>
    </xf>
    <xf numFmtId="0" fontId="26" fillId="17" borderId="64" xfId="0" applyFont="1" applyFill="1" applyBorder="1" applyAlignment="1">
      <alignment horizontal="center" vertical="top" wrapText="1"/>
    </xf>
    <xf numFmtId="169" fontId="26" fillId="17" borderId="64" xfId="0" applyNumberFormat="1" applyFont="1" applyFill="1" applyBorder="1" applyAlignment="1">
      <alignment horizontal="right" vertical="top" wrapText="1"/>
    </xf>
    <xf numFmtId="4" fontId="26" fillId="17" borderId="64" xfId="0" applyNumberFormat="1" applyFont="1" applyFill="1" applyBorder="1" applyAlignment="1">
      <alignment horizontal="right" vertical="top" wrapText="1"/>
    </xf>
    <xf numFmtId="4" fontId="26" fillId="17" borderId="65" xfId="0" applyNumberFormat="1" applyFont="1" applyFill="1" applyBorder="1" applyAlignment="1">
      <alignment horizontal="right" vertical="top" wrapText="1"/>
    </xf>
    <xf numFmtId="0" fontId="27" fillId="18" borderId="63" xfId="0" applyFont="1" applyFill="1" applyBorder="1" applyAlignment="1">
      <alignment horizontal="left" vertical="top" wrapText="1"/>
    </xf>
    <xf numFmtId="0" fontId="27" fillId="18" borderId="64" xfId="0" applyFont="1" applyFill="1" applyBorder="1" applyAlignment="1">
      <alignment horizontal="right" vertical="top" wrapText="1"/>
    </xf>
    <xf numFmtId="0" fontId="27" fillId="18" borderId="64" xfId="0" applyFont="1" applyFill="1" applyBorder="1" applyAlignment="1">
      <alignment horizontal="left" vertical="top" wrapText="1"/>
    </xf>
    <xf numFmtId="0" fontId="27" fillId="18" borderId="64" xfId="0" applyFont="1" applyFill="1" applyBorder="1" applyAlignment="1">
      <alignment horizontal="center" vertical="top" wrapText="1"/>
    </xf>
    <xf numFmtId="169" fontId="27" fillId="18" borderId="64" xfId="0" applyNumberFormat="1" applyFont="1" applyFill="1" applyBorder="1" applyAlignment="1">
      <alignment horizontal="right" vertical="top" wrapText="1"/>
    </xf>
    <xf numFmtId="4" fontId="27" fillId="18" borderId="64" xfId="0" applyNumberFormat="1" applyFont="1" applyFill="1" applyBorder="1" applyAlignment="1">
      <alignment horizontal="right" vertical="top" wrapText="1"/>
    </xf>
    <xf numFmtId="4" fontId="27" fillId="18" borderId="65" xfId="0" applyNumberFormat="1" applyFont="1" applyFill="1" applyBorder="1" applyAlignment="1">
      <alignment horizontal="right" vertical="top" wrapText="1"/>
    </xf>
    <xf numFmtId="0" fontId="27" fillId="19" borderId="63" xfId="0" applyFont="1" applyFill="1" applyBorder="1" applyAlignment="1">
      <alignment horizontal="left" vertical="top" wrapText="1"/>
    </xf>
    <xf numFmtId="0" fontId="27" fillId="19" borderId="64" xfId="0" applyFont="1" applyFill="1" applyBorder="1" applyAlignment="1">
      <alignment horizontal="right" vertical="top" wrapText="1"/>
    </xf>
    <xf numFmtId="0" fontId="27" fillId="19" borderId="64" xfId="0" applyFont="1" applyFill="1" applyBorder="1" applyAlignment="1">
      <alignment horizontal="left" vertical="top" wrapText="1"/>
    </xf>
    <xf numFmtId="0" fontId="27" fillId="19" borderId="64" xfId="0" applyFont="1" applyFill="1" applyBorder="1" applyAlignment="1">
      <alignment horizontal="center" vertical="top" wrapText="1"/>
    </xf>
    <xf numFmtId="169" fontId="27" fillId="19" borderId="64" xfId="0" applyNumberFormat="1" applyFont="1" applyFill="1" applyBorder="1" applyAlignment="1">
      <alignment horizontal="right" vertical="top" wrapText="1"/>
    </xf>
    <xf numFmtId="4" fontId="27" fillId="19" borderId="64" xfId="0" applyNumberFormat="1" applyFont="1" applyFill="1" applyBorder="1" applyAlignment="1">
      <alignment horizontal="right" vertical="top" wrapText="1"/>
    </xf>
    <xf numFmtId="0" fontId="27" fillId="16" borderId="66" xfId="0" applyFont="1" applyFill="1" applyBorder="1" applyAlignment="1">
      <alignment horizontal="right" vertical="top" wrapText="1"/>
    </xf>
    <xf numFmtId="4" fontId="27" fillId="16" borderId="67" xfId="0" applyNumberFormat="1" applyFont="1" applyFill="1" applyBorder="1" applyAlignment="1">
      <alignment horizontal="right" vertical="top" wrapText="1"/>
    </xf>
    <xf numFmtId="4" fontId="0" fillId="0" borderId="0" xfId="0" applyNumberFormat="1"/>
    <xf numFmtId="4" fontId="29" fillId="13" borderId="67" xfId="0" applyNumberFormat="1" applyFont="1" applyFill="1" applyBorder="1" applyAlignment="1">
      <alignment horizontal="right" vertical="top" wrapText="1"/>
    </xf>
    <xf numFmtId="0" fontId="27" fillId="16" borderId="0" xfId="0" applyFont="1" applyFill="1" applyAlignment="1">
      <alignment horizontal="right" vertical="top" wrapText="1"/>
    </xf>
    <xf numFmtId="4" fontId="27" fillId="16" borderId="0" xfId="0" applyNumberFormat="1" applyFont="1" applyFill="1" applyAlignment="1">
      <alignment horizontal="right" vertical="top" wrapText="1"/>
    </xf>
    <xf numFmtId="0" fontId="25" fillId="16" borderId="60" xfId="0" applyFont="1" applyFill="1" applyBorder="1" applyAlignment="1">
      <alignment horizontal="center" vertical="top" wrapText="1"/>
    </xf>
    <xf numFmtId="165" fontId="4" fillId="0" borderId="14" xfId="0" applyNumberFormat="1" applyFont="1" applyBorder="1" applyAlignment="1">
      <alignment horizontal="right" vertical="center" wrapText="1"/>
    </xf>
    <xf numFmtId="4" fontId="4" fillId="0" borderId="14" xfId="0" applyNumberFormat="1" applyFont="1" applyBorder="1" applyAlignment="1">
      <alignment horizontal="right" vertical="center" wrapText="1"/>
    </xf>
    <xf numFmtId="0" fontId="18" fillId="0" borderId="0" xfId="0" applyFont="1" applyAlignment="1">
      <alignment horizontal="center" vertical="center" wrapText="1"/>
    </xf>
    <xf numFmtId="4" fontId="18" fillId="0" borderId="0" xfId="0" applyNumberFormat="1" applyFont="1" applyAlignment="1">
      <alignment horizontal="right" vertical="center" wrapText="1"/>
    </xf>
    <xf numFmtId="0" fontId="3" fillId="0" borderId="0" xfId="0" applyFont="1" applyAlignment="1">
      <alignment horizontal="center" vertical="center"/>
    </xf>
    <xf numFmtId="10" fontId="2" fillId="0" borderId="0" xfId="3" applyNumberFormat="1" applyFont="1" applyFill="1" applyBorder="1" applyAlignment="1">
      <alignment vertical="center"/>
    </xf>
    <xf numFmtId="0" fontId="5" fillId="0" borderId="0" xfId="0" applyFont="1" applyAlignment="1">
      <alignment wrapText="1"/>
    </xf>
    <xf numFmtId="0" fontId="5" fillId="0" borderId="4" xfId="0" applyFont="1" applyBorder="1"/>
    <xf numFmtId="0" fontId="5" fillId="0" borderId="0" xfId="0" applyFont="1"/>
    <xf numFmtId="0" fontId="5" fillId="0" borderId="4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14" fontId="5" fillId="0" borderId="5" xfId="3" applyNumberFormat="1" applyFont="1" applyFill="1" applyBorder="1"/>
    <xf numFmtId="0" fontId="4" fillId="0" borderId="7" xfId="0" applyFont="1" applyBorder="1" applyAlignment="1">
      <alignment horizontal="left" wrapText="1"/>
    </xf>
    <xf numFmtId="0" fontId="4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7" xfId="0" applyFont="1" applyBorder="1"/>
    <xf numFmtId="10" fontId="4" fillId="0" borderId="8" xfId="3" applyNumberFormat="1" applyFont="1" applyFill="1" applyBorder="1"/>
    <xf numFmtId="0" fontId="4" fillId="0" borderId="0" xfId="0" applyFont="1" applyAlignment="1">
      <alignment wrapText="1"/>
    </xf>
    <xf numFmtId="0" fontId="4" fillId="0" borderId="0" xfId="0" applyFont="1"/>
    <xf numFmtId="43" fontId="4" fillId="0" borderId="0" xfId="1" applyFont="1" applyFill="1" applyBorder="1" applyAlignment="1"/>
    <xf numFmtId="164" fontId="4" fillId="0" borderId="0" xfId="2" applyFont="1" applyFill="1" applyAlignment="1"/>
    <xf numFmtId="10" fontId="4" fillId="0" borderId="0" xfId="3" applyNumberFormat="1" applyFont="1" applyFill="1"/>
    <xf numFmtId="0" fontId="5" fillId="0" borderId="5" xfId="0" applyFont="1" applyBorder="1"/>
    <xf numFmtId="0" fontId="4" fillId="0" borderId="7" xfId="0" applyFont="1" applyBorder="1" applyAlignment="1">
      <alignment horizontal="right"/>
    </xf>
    <xf numFmtId="0" fontId="4" fillId="0" borderId="8" xfId="0" applyFont="1" applyBorder="1" applyAlignment="1">
      <alignment horizontal="left"/>
    </xf>
    <xf numFmtId="14" fontId="4" fillId="0" borderId="6" xfId="0" applyNumberFormat="1" applyFont="1" applyBorder="1" applyAlignment="1">
      <alignment horizontal="left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43" fontId="5" fillId="0" borderId="4" xfId="1" applyFont="1" applyFill="1" applyBorder="1" applyAlignment="1">
      <alignment horizontal="left"/>
    </xf>
    <xf numFmtId="10" fontId="5" fillId="0" borderId="5" xfId="3" applyNumberFormat="1" applyFont="1" applyFill="1" applyBorder="1"/>
    <xf numFmtId="0" fontId="4" fillId="0" borderId="7" xfId="0" applyFont="1" applyBorder="1" applyAlignment="1">
      <alignment wrapText="1"/>
    </xf>
    <xf numFmtId="43" fontId="4" fillId="0" borderId="6" xfId="1" applyFont="1" applyFill="1" applyBorder="1" applyAlignment="1">
      <alignment horizontal="left"/>
    </xf>
    <xf numFmtId="164" fontId="4" fillId="0" borderId="0" xfId="2" applyFont="1" applyFill="1"/>
    <xf numFmtId="164" fontId="5" fillId="0" borderId="5" xfId="2" applyFont="1" applyFill="1" applyBorder="1"/>
    <xf numFmtId="164" fontId="4" fillId="0" borderId="7" xfId="0" applyNumberFormat="1" applyFont="1" applyBorder="1" applyAlignment="1">
      <alignment wrapText="1"/>
    </xf>
    <xf numFmtId="164" fontId="4" fillId="0" borderId="8" xfId="0" applyNumberFormat="1" applyFont="1" applyBorder="1" applyAlignment="1">
      <alignment wrapText="1"/>
    </xf>
    <xf numFmtId="43" fontId="3" fillId="0" borderId="0" xfId="0" applyNumberFormat="1" applyFont="1"/>
    <xf numFmtId="170" fontId="3" fillId="0" borderId="0" xfId="0" applyNumberFormat="1" applyFont="1"/>
    <xf numFmtId="43" fontId="3" fillId="7" borderId="0" xfId="0" applyNumberFormat="1" applyFont="1" applyFill="1"/>
    <xf numFmtId="4" fontId="3" fillId="0" borderId="0" xfId="0" applyNumberFormat="1" applyFont="1"/>
    <xf numFmtId="170" fontId="3" fillId="7" borderId="0" xfId="0" applyNumberFormat="1" applyFont="1" applyFill="1"/>
    <xf numFmtId="0" fontId="5" fillId="20" borderId="58" xfId="0" applyFont="1" applyFill="1" applyBorder="1" applyAlignment="1">
      <alignment horizontal="center" vertical="center" wrapText="1"/>
    </xf>
    <xf numFmtId="0" fontId="5" fillId="20" borderId="58" xfId="0" applyFont="1" applyFill="1" applyBorder="1" applyAlignment="1">
      <alignment vertical="center" wrapText="1"/>
    </xf>
    <xf numFmtId="4" fontId="18" fillId="21" borderId="54" xfId="0" applyNumberFormat="1" applyFont="1" applyFill="1" applyBorder="1" applyAlignment="1">
      <alignment horizontal="right" vertical="center" wrapText="1"/>
    </xf>
    <xf numFmtId="0" fontId="5" fillId="5" borderId="84" xfId="0" applyFont="1" applyFill="1" applyBorder="1" applyAlignment="1">
      <alignment horizontal="center" vertical="center" wrapText="1"/>
    </xf>
    <xf numFmtId="0" fontId="5" fillId="5" borderId="84" xfId="0" applyFont="1" applyFill="1" applyBorder="1" applyAlignment="1">
      <alignment vertical="center" wrapText="1"/>
    </xf>
    <xf numFmtId="165" fontId="5" fillId="2" borderId="84" xfId="0" applyNumberFormat="1" applyFont="1" applyFill="1" applyBorder="1" applyAlignment="1">
      <alignment horizontal="right" vertical="center" wrapText="1"/>
    </xf>
    <xf numFmtId="4" fontId="5" fillId="3" borderId="24" xfId="0" applyNumberFormat="1" applyFont="1" applyFill="1" applyBorder="1" applyAlignment="1">
      <alignment horizontal="right" vertical="center" wrapText="1"/>
    </xf>
    <xf numFmtId="4" fontId="5" fillId="3" borderId="56" xfId="0" applyNumberFormat="1" applyFont="1" applyFill="1" applyBorder="1" applyAlignment="1">
      <alignment horizontal="right" vertical="center" wrapText="1"/>
    </xf>
    <xf numFmtId="4" fontId="5" fillId="5" borderId="56" xfId="0" applyNumberFormat="1" applyFont="1" applyFill="1" applyBorder="1" applyAlignment="1">
      <alignment horizontal="right" vertical="center" wrapText="1"/>
    </xf>
    <xf numFmtId="43" fontId="2" fillId="13" borderId="56" xfId="1" applyFont="1" applyFill="1" applyBorder="1" applyAlignment="1">
      <alignment horizontal="right" vertical="center"/>
    </xf>
    <xf numFmtId="10" fontId="5" fillId="5" borderId="85" xfId="3" applyNumberFormat="1" applyFont="1" applyFill="1" applyBorder="1" applyAlignment="1">
      <alignment horizontal="right" vertical="center" wrapText="1"/>
    </xf>
    <xf numFmtId="0" fontId="32" fillId="22" borderId="64" xfId="0" applyFont="1" applyFill="1" applyBorder="1" applyAlignment="1">
      <alignment horizontal="left" vertical="top" wrapText="1"/>
    </xf>
    <xf numFmtId="0" fontId="32" fillId="22" borderId="64" xfId="0" applyFont="1" applyFill="1" applyBorder="1" applyAlignment="1">
      <alignment horizontal="center" vertical="top" wrapText="1"/>
    </xf>
    <xf numFmtId="0" fontId="32" fillId="22" borderId="64" xfId="0" applyFont="1" applyFill="1" applyBorder="1" applyAlignment="1">
      <alignment horizontal="right" vertical="top" wrapText="1"/>
    </xf>
    <xf numFmtId="4" fontId="32" fillId="22" borderId="64" xfId="0" applyNumberFormat="1" applyFont="1" applyFill="1" applyBorder="1" applyAlignment="1">
      <alignment horizontal="right" vertical="top" wrapText="1"/>
    </xf>
    <xf numFmtId="0" fontId="33" fillId="23" borderId="64" xfId="0" applyFont="1" applyFill="1" applyBorder="1" applyAlignment="1">
      <alignment horizontal="left" vertical="top" wrapText="1"/>
    </xf>
    <xf numFmtId="0" fontId="4" fillId="24" borderId="16" xfId="0" applyFont="1" applyFill="1" applyBorder="1" applyAlignment="1">
      <alignment horizontal="center" vertical="center" wrapText="1"/>
    </xf>
    <xf numFmtId="4" fontId="4" fillId="24" borderId="14" xfId="0" applyNumberFormat="1" applyFont="1" applyFill="1" applyBorder="1" applyAlignment="1">
      <alignment horizontal="right" vertical="center" wrapText="1"/>
    </xf>
    <xf numFmtId="43" fontId="3" fillId="27" borderId="14" xfId="1" applyFont="1" applyFill="1" applyBorder="1" applyAlignment="1">
      <alignment horizontal="right" vertical="center"/>
    </xf>
    <xf numFmtId="10" fontId="5" fillId="24" borderId="15" xfId="3" applyNumberFormat="1" applyFont="1" applyFill="1" applyBorder="1" applyAlignment="1">
      <alignment horizontal="right" vertical="center" wrapText="1"/>
    </xf>
    <xf numFmtId="0" fontId="33" fillId="28" borderId="64" xfId="0" applyFont="1" applyFill="1" applyBorder="1" applyAlignment="1">
      <alignment horizontal="left" vertical="top" wrapText="1"/>
    </xf>
    <xf numFmtId="0" fontId="32" fillId="29" borderId="64" xfId="0" applyFont="1" applyFill="1" applyBorder="1" applyAlignment="1">
      <alignment horizontal="center" vertical="top" wrapText="1"/>
    </xf>
    <xf numFmtId="0" fontId="32" fillId="29" borderId="64" xfId="0" applyFont="1" applyFill="1" applyBorder="1" applyAlignment="1">
      <alignment horizontal="right" vertical="top" wrapText="1"/>
    </xf>
    <xf numFmtId="4" fontId="32" fillId="29" borderId="64" xfId="0" applyNumberFormat="1" applyFont="1" applyFill="1" applyBorder="1" applyAlignment="1">
      <alignment horizontal="right" vertical="top" wrapText="1"/>
    </xf>
    <xf numFmtId="4" fontId="4" fillId="11" borderId="14" xfId="0" applyNumberFormat="1" applyFont="1" applyFill="1" applyBorder="1" applyAlignment="1">
      <alignment horizontal="right" vertical="center" wrapText="1"/>
    </xf>
    <xf numFmtId="0" fontId="34" fillId="22" borderId="64" xfId="0" applyFont="1" applyFill="1" applyBorder="1" applyAlignment="1">
      <alignment horizontal="left" vertical="top" wrapText="1"/>
    </xf>
    <xf numFmtId="0" fontId="34" fillId="22" borderId="64" xfId="0" applyFont="1" applyFill="1" applyBorder="1" applyAlignment="1">
      <alignment horizontal="center" vertical="top" wrapText="1"/>
    </xf>
    <xf numFmtId="0" fontId="34" fillId="22" borderId="64" xfId="0" applyFont="1" applyFill="1" applyBorder="1" applyAlignment="1">
      <alignment horizontal="right" vertical="top" wrapText="1"/>
    </xf>
    <xf numFmtId="4" fontId="34" fillId="22" borderId="64" xfId="0" applyNumberFormat="1" applyFont="1" applyFill="1" applyBorder="1" applyAlignment="1">
      <alignment horizontal="right" vertical="top" wrapText="1"/>
    </xf>
    <xf numFmtId="0" fontId="35" fillId="23" borderId="64" xfId="0" applyFont="1" applyFill="1" applyBorder="1" applyAlignment="1">
      <alignment horizontal="left" vertical="top" wrapText="1"/>
    </xf>
    <xf numFmtId="0" fontId="35" fillId="25" borderId="64" xfId="0" applyFont="1" applyFill="1" applyBorder="1" applyAlignment="1">
      <alignment horizontal="left" vertical="top" wrapText="1"/>
    </xf>
    <xf numFmtId="0" fontId="35" fillId="28" borderId="64" xfId="0" applyFont="1" applyFill="1" applyBorder="1" applyAlignment="1">
      <alignment horizontal="left" vertical="top" wrapText="1"/>
    </xf>
    <xf numFmtId="0" fontId="4" fillId="11" borderId="14" xfId="0" applyFont="1" applyFill="1" applyBorder="1" applyAlignment="1">
      <alignment horizontal="center" vertical="center" wrapText="1"/>
    </xf>
    <xf numFmtId="165" fontId="4" fillId="11" borderId="14" xfId="0" applyNumberFormat="1" applyFont="1" applyFill="1" applyBorder="1" applyAlignment="1">
      <alignment horizontal="right" vertical="center" wrapText="1"/>
    </xf>
    <xf numFmtId="0" fontId="5" fillId="24" borderId="16" xfId="0" applyFont="1" applyFill="1" applyBorder="1" applyAlignment="1">
      <alignment horizontal="center" vertical="center" wrapText="1"/>
    </xf>
    <xf numFmtId="0" fontId="5" fillId="24" borderId="14" xfId="0" applyFont="1" applyFill="1" applyBorder="1" applyAlignment="1">
      <alignment vertical="center" wrapText="1"/>
    </xf>
    <xf numFmtId="165" fontId="5" fillId="24" borderId="14" xfId="0" applyNumberFormat="1" applyFont="1" applyFill="1" applyBorder="1" applyAlignment="1">
      <alignment horizontal="right" vertical="center" wrapText="1"/>
    </xf>
    <xf numFmtId="4" fontId="5" fillId="24" borderId="14" xfId="0" applyNumberFormat="1" applyFont="1" applyFill="1" applyBorder="1" applyAlignment="1">
      <alignment horizontal="right" vertical="center" wrapText="1"/>
    </xf>
    <xf numFmtId="43" fontId="2" fillId="27" borderId="14" xfId="1" applyFont="1" applyFill="1" applyBorder="1" applyAlignment="1">
      <alignment horizontal="right" vertical="center"/>
    </xf>
    <xf numFmtId="0" fontId="4" fillId="24" borderId="14" xfId="0" applyFont="1" applyFill="1" applyBorder="1" applyAlignment="1">
      <alignment horizontal="center" vertical="center" wrapText="1"/>
    </xf>
    <xf numFmtId="165" fontId="4" fillId="24" borderId="14" xfId="0" applyNumberFormat="1" applyFont="1" applyFill="1" applyBorder="1" applyAlignment="1">
      <alignment horizontal="right" vertical="center" wrapText="1"/>
    </xf>
    <xf numFmtId="0" fontId="34" fillId="26" borderId="64" xfId="0" applyFont="1" applyFill="1" applyBorder="1" applyAlignment="1">
      <alignment horizontal="center" vertical="top" wrapText="1"/>
    </xf>
    <xf numFmtId="0" fontId="34" fillId="26" borderId="64" xfId="0" applyFont="1" applyFill="1" applyBorder="1" applyAlignment="1">
      <alignment horizontal="right" vertical="top" wrapText="1"/>
    </xf>
    <xf numFmtId="4" fontId="34" fillId="26" borderId="64" xfId="0" applyNumberFormat="1" applyFont="1" applyFill="1" applyBorder="1" applyAlignment="1">
      <alignment horizontal="right" vertical="top" wrapText="1"/>
    </xf>
    <xf numFmtId="10" fontId="4" fillId="8" borderId="15" xfId="3" applyNumberFormat="1" applyFont="1" applyFill="1" applyBorder="1" applyAlignment="1">
      <alignment horizontal="right" vertical="center" wrapText="1"/>
    </xf>
    <xf numFmtId="10" fontId="5" fillId="11" borderId="15" xfId="3" applyNumberFormat="1" applyFont="1" applyFill="1" applyBorder="1" applyAlignment="1">
      <alignment horizontal="right" vertical="top" wrapText="1"/>
    </xf>
    <xf numFmtId="4" fontId="5" fillId="11" borderId="11" xfId="0" applyNumberFormat="1" applyFont="1" applyFill="1" applyBorder="1" applyAlignment="1">
      <alignment horizontal="right" vertical="center" wrapText="1"/>
    </xf>
    <xf numFmtId="0" fontId="4" fillId="11" borderId="16" xfId="0" applyFont="1" applyFill="1" applyBorder="1" applyAlignment="1">
      <alignment horizontal="center" vertical="center" wrapText="1"/>
    </xf>
    <xf numFmtId="0" fontId="34" fillId="29" borderId="64" xfId="0" applyFont="1" applyFill="1" applyBorder="1" applyAlignment="1">
      <alignment horizontal="center" vertical="top" wrapText="1"/>
    </xf>
    <xf numFmtId="0" fontId="34" fillId="29" borderId="64" xfId="0" applyFont="1" applyFill="1" applyBorder="1" applyAlignment="1">
      <alignment horizontal="right" vertical="top" wrapText="1"/>
    </xf>
    <xf numFmtId="4" fontId="34" fillId="29" borderId="64" xfId="0" applyNumberFormat="1" applyFont="1" applyFill="1" applyBorder="1" applyAlignment="1">
      <alignment horizontal="right" vertical="top" wrapText="1"/>
    </xf>
    <xf numFmtId="4" fontId="5" fillId="20" borderId="11" xfId="0" applyNumberFormat="1" applyFont="1" applyFill="1" applyBorder="1" applyAlignment="1">
      <alignment horizontal="right" vertical="center" wrapText="1"/>
    </xf>
    <xf numFmtId="0" fontId="4" fillId="0" borderId="2" xfId="4" applyFont="1" applyBorder="1" applyAlignment="1">
      <alignment wrapText="1"/>
    </xf>
    <xf numFmtId="0" fontId="4" fillId="0" borderId="59" xfId="4" applyFont="1" applyBorder="1" applyAlignment="1">
      <alignment wrapText="1"/>
    </xf>
    <xf numFmtId="0" fontId="4" fillId="0" borderId="10" xfId="4" applyFont="1" applyBorder="1" applyAlignment="1">
      <alignment wrapText="1"/>
    </xf>
    <xf numFmtId="171" fontId="4" fillId="0" borderId="2" xfId="4" applyNumberFormat="1" applyFont="1" applyBorder="1" applyAlignment="1">
      <alignment wrapText="1"/>
    </xf>
    <xf numFmtId="0" fontId="4" fillId="0" borderId="44" xfId="4" applyFont="1" applyBorder="1" applyAlignment="1">
      <alignment horizontal="center" vertical="center"/>
    </xf>
    <xf numFmtId="4" fontId="4" fillId="0" borderId="38" xfId="4" applyNumberFormat="1" applyFont="1" applyBorder="1" applyAlignment="1">
      <alignment vertical="center" wrapText="1"/>
    </xf>
    <xf numFmtId="4" fontId="4" fillId="0" borderId="2" xfId="4" applyNumberFormat="1" applyFont="1" applyBorder="1" applyAlignment="1">
      <alignment vertical="center" wrapText="1"/>
    </xf>
    <xf numFmtId="4" fontId="4" fillId="0" borderId="59" xfId="4" applyNumberFormat="1" applyFont="1" applyBorder="1" applyAlignment="1">
      <alignment vertical="center" wrapText="1"/>
    </xf>
    <xf numFmtId="4" fontId="4" fillId="0" borderId="59" xfId="4" applyNumberFormat="1" applyFont="1" applyBorder="1" applyAlignment="1">
      <alignment wrapText="1"/>
    </xf>
    <xf numFmtId="0" fontId="4" fillId="0" borderId="74" xfId="0" applyFont="1" applyBorder="1" applyAlignment="1">
      <alignment horizontal="center" vertical="center" wrapText="1"/>
    </xf>
    <xf numFmtId="0" fontId="4" fillId="0" borderId="75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80" xfId="0" applyFont="1" applyBorder="1" applyAlignment="1">
      <alignment horizontal="center"/>
    </xf>
    <xf numFmtId="0" fontId="4" fillId="0" borderId="81" xfId="0" applyFont="1" applyBorder="1" applyAlignment="1">
      <alignment horizontal="center"/>
    </xf>
    <xf numFmtId="0" fontId="22" fillId="0" borderId="76" xfId="0" applyFont="1" applyBorder="1" applyAlignment="1">
      <alignment horizontal="center" vertical="center"/>
    </xf>
    <xf numFmtId="0" fontId="22" fillId="0" borderId="77" xfId="0" applyFont="1" applyBorder="1" applyAlignment="1">
      <alignment horizontal="center" vertical="center"/>
    </xf>
    <xf numFmtId="0" fontId="22" fillId="0" borderId="75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wrapText="1"/>
    </xf>
    <xf numFmtId="0" fontId="22" fillId="0" borderId="0" xfId="0" applyFont="1" applyAlignment="1">
      <alignment horizontal="center" wrapText="1"/>
    </xf>
    <xf numFmtId="0" fontId="22" fillId="0" borderId="5" xfId="0" applyFont="1" applyBorder="1" applyAlignment="1">
      <alignment horizontal="center" wrapText="1"/>
    </xf>
    <xf numFmtId="0" fontId="22" fillId="0" borderId="42" xfId="0" applyFont="1" applyBorder="1" applyAlignment="1">
      <alignment horizontal="center" wrapText="1"/>
    </xf>
    <xf numFmtId="0" fontId="22" fillId="0" borderId="82" xfId="0" applyFont="1" applyBorder="1" applyAlignment="1">
      <alignment horizontal="center" wrapText="1"/>
    </xf>
    <xf numFmtId="0" fontId="22" fillId="0" borderId="81" xfId="0" applyFont="1" applyBorder="1" applyAlignment="1">
      <alignment horizontal="center" wrapText="1"/>
    </xf>
    <xf numFmtId="0" fontId="22" fillId="0" borderId="78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/>
    </xf>
    <xf numFmtId="0" fontId="22" fillId="0" borderId="0" xfId="0" applyFont="1" applyAlignment="1">
      <alignment horizontal="center"/>
    </xf>
    <xf numFmtId="0" fontId="22" fillId="0" borderId="79" xfId="0" applyFont="1" applyBorder="1" applyAlignment="1">
      <alignment horizontal="center"/>
    </xf>
    <xf numFmtId="0" fontId="22" fillId="0" borderId="42" xfId="0" applyFont="1" applyBorder="1" applyAlignment="1">
      <alignment horizontal="center"/>
    </xf>
    <xf numFmtId="0" fontId="22" fillId="0" borderId="82" xfId="0" applyFont="1" applyBorder="1" applyAlignment="1">
      <alignment horizontal="center"/>
    </xf>
    <xf numFmtId="0" fontId="22" fillId="0" borderId="83" xfId="0" applyFont="1" applyBorder="1" applyAlignment="1">
      <alignment horizontal="center"/>
    </xf>
    <xf numFmtId="0" fontId="30" fillId="0" borderId="0" xfId="0" applyFont="1" applyAlignment="1">
      <alignment horizontal="left" vertical="center"/>
    </xf>
    <xf numFmtId="0" fontId="20" fillId="0" borderId="6" xfId="0" quotePrefix="1" applyFont="1" applyBorder="1" applyAlignment="1">
      <alignment horizontal="center"/>
    </xf>
    <xf numFmtId="0" fontId="20" fillId="0" borderId="8" xfId="0" quotePrefix="1" applyFont="1" applyBorder="1" applyAlignment="1">
      <alignment horizontal="center"/>
    </xf>
    <xf numFmtId="14" fontId="4" fillId="0" borderId="6" xfId="2" applyNumberFormat="1" applyFont="1" applyFill="1" applyBorder="1" applyAlignment="1">
      <alignment horizontal="center"/>
    </xf>
    <xf numFmtId="14" fontId="4" fillId="0" borderId="8" xfId="2" applyNumberFormat="1" applyFont="1" applyFill="1" applyBorder="1" applyAlignment="1">
      <alignment horizontal="center"/>
    </xf>
    <xf numFmtId="0" fontId="18" fillId="14" borderId="27" xfId="0" applyFont="1" applyFill="1" applyBorder="1" applyAlignment="1">
      <alignment horizontal="center" vertical="center" wrapText="1"/>
    </xf>
    <xf numFmtId="0" fontId="18" fillId="14" borderId="28" xfId="0" applyFont="1" applyFill="1" applyBorder="1" applyAlignment="1">
      <alignment horizontal="center" vertical="center" wrapText="1"/>
    </xf>
    <xf numFmtId="0" fontId="18" fillId="14" borderId="29" xfId="0" applyFont="1" applyFill="1" applyBorder="1" applyAlignment="1">
      <alignment horizontal="center" vertical="center" wrapText="1"/>
    </xf>
    <xf numFmtId="0" fontId="3" fillId="12" borderId="28" xfId="0" applyFont="1" applyFill="1" applyBorder="1" applyAlignment="1">
      <alignment horizontal="center" vertical="center"/>
    </xf>
    <xf numFmtId="7" fontId="21" fillId="0" borderId="6" xfId="0" applyNumberFormat="1" applyFont="1" applyBorder="1" applyAlignment="1">
      <alignment horizontal="center" wrapText="1"/>
    </xf>
    <xf numFmtId="7" fontId="21" fillId="0" borderId="8" xfId="0" applyNumberFormat="1" applyFont="1" applyBorder="1" applyAlignment="1">
      <alignment horizontal="center" wrapText="1"/>
    </xf>
    <xf numFmtId="7" fontId="31" fillId="0" borderId="6" xfId="0" applyNumberFormat="1" applyFont="1" applyBorder="1" applyAlignment="1">
      <alignment horizontal="center" wrapText="1"/>
    </xf>
    <xf numFmtId="7" fontId="31" fillId="0" borderId="8" xfId="0" applyNumberFormat="1" applyFont="1" applyBorder="1" applyAlignment="1">
      <alignment horizontal="center" wrapText="1"/>
    </xf>
    <xf numFmtId="0" fontId="5" fillId="5" borderId="10" xfId="0" applyFont="1" applyFill="1" applyBorder="1" applyAlignment="1">
      <alignment horizontal="center" vertical="center" wrapText="1"/>
    </xf>
    <xf numFmtId="0" fontId="4" fillId="5" borderId="25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2" fillId="15" borderId="1" xfId="0" applyFont="1" applyFill="1" applyBorder="1" applyAlignment="1">
      <alignment horizontal="left" vertical="top" wrapText="1"/>
    </xf>
    <xf numFmtId="0" fontId="2" fillId="15" borderId="2" xfId="0" applyFont="1" applyFill="1" applyBorder="1" applyAlignment="1">
      <alignment horizontal="left" vertical="top" wrapText="1"/>
    </xf>
    <xf numFmtId="0" fontId="2" fillId="15" borderId="3" xfId="0" applyFont="1" applyFill="1" applyBorder="1" applyAlignment="1">
      <alignment horizontal="left" vertical="top" wrapText="1"/>
    </xf>
    <xf numFmtId="0" fontId="18" fillId="14" borderId="27" xfId="0" applyFont="1" applyFill="1" applyBorder="1" applyAlignment="1">
      <alignment horizontal="left" vertical="center" wrapText="1"/>
    </xf>
    <xf numFmtId="0" fontId="18" fillId="14" borderId="28" xfId="0" applyFont="1" applyFill="1" applyBorder="1" applyAlignment="1">
      <alignment horizontal="left" vertical="center" wrapText="1"/>
    </xf>
    <xf numFmtId="0" fontId="18" fillId="14" borderId="29" xfId="0" applyFont="1" applyFill="1" applyBorder="1" applyAlignment="1">
      <alignment horizontal="left" vertical="center" wrapText="1"/>
    </xf>
    <xf numFmtId="0" fontId="19" fillId="7" borderId="7" xfId="0" applyFont="1" applyFill="1" applyBorder="1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4" fillId="0" borderId="6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5" fillId="0" borderId="0" xfId="0" applyFont="1" applyAlignment="1">
      <alignment horizontal="left" wrapText="1"/>
    </xf>
    <xf numFmtId="0" fontId="5" fillId="0" borderId="5" xfId="0" applyFont="1" applyBorder="1" applyAlignment="1">
      <alignment horizontal="left" wrapText="1"/>
    </xf>
    <xf numFmtId="0" fontId="5" fillId="0" borderId="38" xfId="4" applyFont="1" applyBorder="1" applyAlignment="1">
      <alignment horizontal="center" vertical="top"/>
    </xf>
    <xf numFmtId="0" fontId="5" fillId="0" borderId="2" xfId="4" applyFont="1" applyBorder="1" applyAlignment="1">
      <alignment horizontal="center" vertical="top"/>
    </xf>
    <xf numFmtId="0" fontId="14" fillId="9" borderId="38" xfId="7" applyFont="1" applyFill="1" applyBorder="1" applyAlignment="1">
      <alignment horizontal="left" vertical="center" wrapText="1"/>
    </xf>
    <xf numFmtId="0" fontId="14" fillId="7" borderId="2" xfId="7" applyFont="1" applyFill="1" applyBorder="1" applyAlignment="1">
      <alignment horizontal="left" vertical="center" wrapText="1"/>
    </xf>
    <xf numFmtId="0" fontId="4" fillId="0" borderId="38" xfId="4" applyFont="1" applyBorder="1" applyAlignment="1">
      <alignment horizontal="center" wrapText="1"/>
    </xf>
    <xf numFmtId="0" fontId="4" fillId="0" borderId="2" xfId="4" applyFont="1" applyBorder="1" applyAlignment="1">
      <alignment horizontal="center" wrapText="1"/>
    </xf>
    <xf numFmtId="0" fontId="4" fillId="0" borderId="59" xfId="4" applyFont="1" applyBorder="1" applyAlignment="1">
      <alignment horizontal="center" wrapText="1"/>
    </xf>
    <xf numFmtId="0" fontId="14" fillId="0" borderId="0" xfId="7" applyFont="1" applyAlignment="1">
      <alignment horizontal="left" vertical="center"/>
    </xf>
    <xf numFmtId="0" fontId="13" fillId="10" borderId="27" xfId="7" applyFont="1" applyFill="1" applyBorder="1" applyAlignment="1">
      <alignment horizontal="right" vertical="center"/>
    </xf>
    <xf numFmtId="0" fontId="13" fillId="10" borderId="28" xfId="7" applyFont="1" applyFill="1" applyBorder="1" applyAlignment="1">
      <alignment horizontal="right" vertical="center"/>
    </xf>
    <xf numFmtId="0" fontId="13" fillId="10" borderId="29" xfId="7" applyFont="1" applyFill="1" applyBorder="1" applyAlignment="1">
      <alignment horizontal="right" vertical="center"/>
    </xf>
    <xf numFmtId="0" fontId="5" fillId="10" borderId="27" xfId="4" applyFont="1" applyFill="1" applyBorder="1" applyAlignment="1">
      <alignment horizontal="center" vertical="center"/>
    </xf>
    <xf numFmtId="0" fontId="5" fillId="10" borderId="28" xfId="4" applyFont="1" applyFill="1" applyBorder="1" applyAlignment="1">
      <alignment horizontal="center" vertical="center"/>
    </xf>
    <xf numFmtId="0" fontId="5" fillId="10" borderId="51" xfId="4" applyFont="1" applyFill="1" applyBorder="1" applyAlignment="1">
      <alignment horizontal="center" vertical="center"/>
    </xf>
    <xf numFmtId="0" fontId="5" fillId="10" borderId="32" xfId="4" applyFont="1" applyFill="1" applyBorder="1" applyAlignment="1">
      <alignment horizontal="center" vertical="center"/>
    </xf>
    <xf numFmtId="0" fontId="5" fillId="10" borderId="33" xfId="4" applyFont="1" applyFill="1" applyBorder="1" applyAlignment="1">
      <alignment horizontal="center" vertical="center"/>
    </xf>
    <xf numFmtId="0" fontId="5" fillId="10" borderId="34" xfId="4" applyFont="1" applyFill="1" applyBorder="1" applyAlignment="1">
      <alignment horizontal="center" vertical="center"/>
    </xf>
    <xf numFmtId="0" fontId="13" fillId="7" borderId="45" xfId="5" applyFont="1" applyFill="1" applyBorder="1" applyAlignment="1">
      <alignment horizontal="left" vertical="center" wrapText="1"/>
    </xf>
    <xf numFmtId="0" fontId="13" fillId="7" borderId="41" xfId="5" applyFont="1" applyFill="1" applyBorder="1" applyAlignment="1">
      <alignment horizontal="left" vertical="center" wrapText="1"/>
    </xf>
    <xf numFmtId="0" fontId="13" fillId="7" borderId="46" xfId="5" applyFont="1" applyFill="1" applyBorder="1" applyAlignment="1">
      <alignment horizontal="left" vertical="center" wrapText="1"/>
    </xf>
    <xf numFmtId="0" fontId="5" fillId="0" borderId="49" xfId="4" applyFont="1" applyBorder="1" applyAlignment="1">
      <alignment horizontal="center"/>
    </xf>
    <xf numFmtId="0" fontId="5" fillId="0" borderId="33" xfId="4" applyFont="1" applyBorder="1" applyAlignment="1">
      <alignment horizontal="center"/>
    </xf>
    <xf numFmtId="0" fontId="5" fillId="0" borderId="50" xfId="4" applyFont="1" applyBorder="1" applyAlignment="1">
      <alignment horizontal="center"/>
    </xf>
    <xf numFmtId="0" fontId="4" fillId="7" borderId="38" xfId="4" applyFont="1" applyFill="1" applyBorder="1" applyAlignment="1">
      <alignment horizontal="center" vertical="center" wrapText="1"/>
    </xf>
    <xf numFmtId="0" fontId="4" fillId="7" borderId="2" xfId="4" applyFont="1" applyFill="1" applyBorder="1" applyAlignment="1">
      <alignment horizontal="center" vertical="center" wrapText="1"/>
    </xf>
    <xf numFmtId="0" fontId="4" fillId="7" borderId="59" xfId="4" applyFont="1" applyFill="1" applyBorder="1" applyAlignment="1">
      <alignment horizontal="center" vertical="center" wrapText="1"/>
    </xf>
    <xf numFmtId="0" fontId="16" fillId="0" borderId="52" xfId="0" applyFont="1" applyBorder="1" applyAlignment="1">
      <alignment horizontal="center"/>
    </xf>
    <xf numFmtId="0" fontId="16" fillId="0" borderId="53" xfId="0" applyFont="1" applyBorder="1" applyAlignment="1">
      <alignment horizontal="center"/>
    </xf>
    <xf numFmtId="0" fontId="16" fillId="0" borderId="26" xfId="0" applyFont="1" applyBorder="1" applyAlignment="1">
      <alignment horizontal="center"/>
    </xf>
    <xf numFmtId="0" fontId="13" fillId="0" borderId="45" xfId="5" applyFont="1" applyBorder="1" applyAlignment="1">
      <alignment horizontal="left" vertical="center" wrapText="1"/>
    </xf>
    <xf numFmtId="0" fontId="13" fillId="0" borderId="41" xfId="5" applyFont="1" applyBorder="1" applyAlignment="1">
      <alignment horizontal="left" vertical="center" wrapText="1"/>
    </xf>
    <xf numFmtId="0" fontId="13" fillId="0" borderId="46" xfId="5" applyFont="1" applyBorder="1" applyAlignment="1">
      <alignment horizontal="left" vertical="center" wrapText="1"/>
    </xf>
    <xf numFmtId="4" fontId="4" fillId="0" borderId="38" xfId="4" applyNumberFormat="1" applyFont="1" applyBorder="1" applyAlignment="1">
      <alignment horizontal="center" wrapText="1"/>
    </xf>
    <xf numFmtId="4" fontId="4" fillId="0" borderId="2" xfId="4" applyNumberFormat="1" applyFont="1" applyBorder="1" applyAlignment="1">
      <alignment horizontal="center" wrapText="1"/>
    </xf>
    <xf numFmtId="4" fontId="4" fillId="0" borderId="59" xfId="4" applyNumberFormat="1" applyFont="1" applyBorder="1" applyAlignment="1">
      <alignment horizontal="center" wrapText="1"/>
    </xf>
    <xf numFmtId="4" fontId="4" fillId="0" borderId="38" xfId="4" applyNumberFormat="1" applyFont="1" applyBorder="1" applyAlignment="1">
      <alignment horizontal="center" vertical="center" wrapText="1"/>
    </xf>
    <xf numFmtId="4" fontId="4" fillId="0" borderId="2" xfId="4" applyNumberFormat="1" applyFont="1" applyBorder="1" applyAlignment="1">
      <alignment horizontal="center" vertical="center" wrapText="1"/>
    </xf>
    <xf numFmtId="4" fontId="4" fillId="0" borderId="59" xfId="4" applyNumberFormat="1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left"/>
    </xf>
    <xf numFmtId="0" fontId="9" fillId="0" borderId="17" xfId="0" applyFont="1" applyBorder="1" applyAlignment="1">
      <alignment horizontal="center"/>
    </xf>
    <xf numFmtId="0" fontId="9" fillId="0" borderId="18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9" fillId="0" borderId="23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3" fillId="0" borderId="18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18" xfId="0" applyFont="1" applyBorder="1" applyAlignment="1">
      <alignment horizontal="left" wrapText="1"/>
    </xf>
    <xf numFmtId="0" fontId="3" fillId="0" borderId="18" xfId="0" applyFont="1" applyBorder="1" applyAlignment="1">
      <alignment horizontal="left" vertical="center"/>
    </xf>
    <xf numFmtId="0" fontId="17" fillId="0" borderId="1" xfId="0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24" fillId="0" borderId="71" xfId="0" applyFont="1" applyBorder="1" applyAlignment="1">
      <alignment horizontal="center"/>
    </xf>
    <xf numFmtId="0" fontId="24" fillId="0" borderId="72" xfId="0" applyFont="1" applyBorder="1" applyAlignment="1">
      <alignment horizontal="center"/>
    </xf>
    <xf numFmtId="0" fontId="24" fillId="0" borderId="73" xfId="0" applyFont="1" applyBorder="1" applyAlignment="1">
      <alignment horizontal="center"/>
    </xf>
    <xf numFmtId="0" fontId="29" fillId="13" borderId="0" xfId="0" applyFont="1" applyFill="1" applyAlignment="1">
      <alignment horizontal="right" vertical="top" wrapText="1"/>
    </xf>
    <xf numFmtId="0" fontId="28" fillId="16" borderId="66" xfId="0" applyFont="1" applyFill="1" applyBorder="1" applyAlignment="1">
      <alignment horizontal="left" vertical="top" wrapText="1"/>
    </xf>
    <xf numFmtId="0" fontId="28" fillId="16" borderId="0" xfId="0" applyFont="1" applyFill="1" applyAlignment="1">
      <alignment horizontal="left" vertical="top" wrapText="1"/>
    </xf>
    <xf numFmtId="0" fontId="28" fillId="16" borderId="67" xfId="0" applyFont="1" applyFill="1" applyBorder="1" applyAlignment="1">
      <alignment horizontal="left" vertical="top" wrapText="1"/>
    </xf>
    <xf numFmtId="0" fontId="27" fillId="16" borderId="68" xfId="0" applyFont="1" applyFill="1" applyBorder="1" applyAlignment="1">
      <alignment horizontal="left" vertical="top" wrapText="1"/>
    </xf>
    <xf numFmtId="0" fontId="27" fillId="16" borderId="69" xfId="0" applyFont="1" applyFill="1" applyBorder="1" applyAlignment="1">
      <alignment horizontal="left" vertical="top" wrapText="1"/>
    </xf>
    <xf numFmtId="0" fontId="27" fillId="16" borderId="70" xfId="0" applyFont="1" applyFill="1" applyBorder="1" applyAlignment="1">
      <alignment horizontal="left" vertical="top" wrapText="1"/>
    </xf>
    <xf numFmtId="0" fontId="25" fillId="16" borderId="61" xfId="0" applyFont="1" applyFill="1" applyBorder="1" applyAlignment="1">
      <alignment horizontal="left" vertical="top" wrapText="1"/>
    </xf>
    <xf numFmtId="0" fontId="26" fillId="17" borderId="64" xfId="0" applyFont="1" applyFill="1" applyBorder="1" applyAlignment="1">
      <alignment horizontal="left" vertical="top" wrapText="1"/>
    </xf>
    <xf numFmtId="0" fontId="27" fillId="18" borderId="64" xfId="0" applyFont="1" applyFill="1" applyBorder="1" applyAlignment="1">
      <alignment horizontal="left" vertical="top" wrapText="1"/>
    </xf>
    <xf numFmtId="0" fontId="27" fillId="19" borderId="64" xfId="0" applyFont="1" applyFill="1" applyBorder="1" applyAlignment="1">
      <alignment horizontal="left" vertical="top" wrapText="1"/>
    </xf>
    <xf numFmtId="0" fontId="4" fillId="0" borderId="6" xfId="0" quotePrefix="1" applyFont="1" applyBorder="1" applyAlignment="1">
      <alignment horizontal="center"/>
    </xf>
    <xf numFmtId="0" fontId="4" fillId="0" borderId="8" xfId="0" quotePrefix="1" applyFont="1" applyBorder="1" applyAlignment="1">
      <alignment horizontal="center"/>
    </xf>
  </cellXfs>
  <cellStyles count="9">
    <cellStyle name="Moeda" xfId="2" builtinId="4"/>
    <cellStyle name="Normal" xfId="0" builtinId="0"/>
    <cellStyle name="Normal 12 2" xfId="5"/>
    <cellStyle name="Normal 2" xfId="4"/>
    <cellStyle name="Normal 5 2" xfId="7"/>
    <cellStyle name="Porcentagem" xfId="3" builtinId="5"/>
    <cellStyle name="Separador de milhares 4" xfId="8"/>
    <cellStyle name="Vírgula" xfId="1" builtinId="3"/>
    <cellStyle name="Vírgula 2" xfId="6"/>
  </cellStyles>
  <dxfs count="0"/>
  <tableStyles count="0" defaultTableStyle="TableStyleMedium2" defaultPivotStyle="PivotStyleLight16"/>
  <colors>
    <mruColors>
      <color rgb="FFFFFFCC"/>
      <color rgb="FF85ABFF"/>
      <color rgb="FFB8A7FF"/>
      <color rgb="FFD8ECF6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5" Type="http://schemas.openxmlformats.org/officeDocument/2006/relationships/image" Target="../media/image6.jpeg"/><Relationship Id="rId4" Type="http://schemas.openxmlformats.org/officeDocument/2006/relationships/image" Target="../media/image5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51289</xdr:colOff>
      <xdr:row>2</xdr:row>
      <xdr:rowOff>14426</xdr:rowOff>
    </xdr:from>
    <xdr:to>
      <xdr:col>15</xdr:col>
      <xdr:colOff>395653</xdr:colOff>
      <xdr:row>13</xdr:row>
      <xdr:rowOff>21980</xdr:rowOff>
    </xdr:to>
    <xdr:pic>
      <xdr:nvPicPr>
        <xdr:cNvPr id="17" name="Imagem 1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9193" y="534638"/>
          <a:ext cx="2850172" cy="2103054"/>
        </a:xfrm>
        <a:prstGeom prst="rect">
          <a:avLst/>
        </a:prstGeom>
      </xdr:spPr>
    </xdr:pic>
    <xdr:clientData/>
  </xdr:twoCellAnchor>
  <xdr:twoCellAnchor editAs="oneCell">
    <xdr:from>
      <xdr:col>1</xdr:col>
      <xdr:colOff>21981</xdr:colOff>
      <xdr:row>2</xdr:row>
      <xdr:rowOff>29307</xdr:rowOff>
    </xdr:from>
    <xdr:to>
      <xdr:col>7</xdr:col>
      <xdr:colOff>373674</xdr:colOff>
      <xdr:row>12</xdr:row>
      <xdr:rowOff>168518</xdr:rowOff>
    </xdr:to>
    <xdr:pic>
      <xdr:nvPicPr>
        <xdr:cNvPr id="18" name="Imagem 1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212" y="549519"/>
          <a:ext cx="2857500" cy="2044211"/>
        </a:xfrm>
        <a:prstGeom prst="rect">
          <a:avLst/>
        </a:prstGeom>
      </xdr:spPr>
    </xdr:pic>
    <xdr:clientData/>
  </xdr:twoCellAnchor>
  <xdr:twoCellAnchor editAs="oneCell">
    <xdr:from>
      <xdr:col>1</xdr:col>
      <xdr:colOff>21980</xdr:colOff>
      <xdr:row>15</xdr:row>
      <xdr:rowOff>25044</xdr:rowOff>
    </xdr:from>
    <xdr:to>
      <xdr:col>7</xdr:col>
      <xdr:colOff>351692</xdr:colOff>
      <xdr:row>25</xdr:row>
      <xdr:rowOff>175846</xdr:rowOff>
    </xdr:to>
    <xdr:pic>
      <xdr:nvPicPr>
        <xdr:cNvPr id="21" name="Imagem 20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211" y="3021756"/>
          <a:ext cx="2835519" cy="2055802"/>
        </a:xfrm>
        <a:prstGeom prst="rect">
          <a:avLst/>
        </a:prstGeom>
      </xdr:spPr>
    </xdr:pic>
    <xdr:clientData/>
  </xdr:twoCellAnchor>
  <xdr:twoCellAnchor editAs="oneCell">
    <xdr:from>
      <xdr:col>9</xdr:col>
      <xdr:colOff>24423</xdr:colOff>
      <xdr:row>15</xdr:row>
      <xdr:rowOff>36634</xdr:rowOff>
    </xdr:from>
    <xdr:to>
      <xdr:col>15</xdr:col>
      <xdr:colOff>380998</xdr:colOff>
      <xdr:row>25</xdr:row>
      <xdr:rowOff>183172</xdr:rowOff>
    </xdr:to>
    <xdr:pic>
      <xdr:nvPicPr>
        <xdr:cNvPr id="23" name="Imagem 22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82327" y="3033346"/>
          <a:ext cx="2862383" cy="2051538"/>
        </a:xfrm>
        <a:prstGeom prst="rect">
          <a:avLst/>
        </a:prstGeom>
      </xdr:spPr>
    </xdr:pic>
    <xdr:clientData/>
  </xdr:twoCellAnchor>
  <xdr:twoCellAnchor editAs="oneCell">
    <xdr:from>
      <xdr:col>0</xdr:col>
      <xdr:colOff>95251</xdr:colOff>
      <xdr:row>28</xdr:row>
      <xdr:rowOff>10462</xdr:rowOff>
    </xdr:from>
    <xdr:to>
      <xdr:col>7</xdr:col>
      <xdr:colOff>329713</xdr:colOff>
      <xdr:row>38</xdr:row>
      <xdr:rowOff>175846</xdr:rowOff>
    </xdr:to>
    <xdr:pic>
      <xdr:nvPicPr>
        <xdr:cNvPr id="24" name="Imagem 23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1" y="5359116"/>
          <a:ext cx="2857500" cy="20703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O331"/>
  <sheetViews>
    <sheetView tabSelected="1" topLeftCell="A7" zoomScale="70" zoomScaleNormal="70" zoomScaleSheetLayoutView="85" zoomScalePageLayoutView="55" workbookViewId="0">
      <selection activeCell="B326" sqref="B326:M326"/>
    </sheetView>
  </sheetViews>
  <sheetFormatPr defaultColWidth="9.140625" defaultRowHeight="12.75"/>
  <cols>
    <col min="1" max="1" width="9" style="2" customWidth="1"/>
    <col min="2" max="2" width="58.5703125" style="2" customWidth="1"/>
    <col min="3" max="3" width="6" style="2" customWidth="1"/>
    <col min="4" max="4" width="12.85546875" style="2" customWidth="1"/>
    <col min="5" max="5" width="15.7109375" style="2" customWidth="1"/>
    <col min="6" max="6" width="21.42578125" style="2" bestFit="1" customWidth="1"/>
    <col min="7" max="7" width="17.5703125" style="2" customWidth="1"/>
    <col min="8" max="8" width="15.7109375" style="2" customWidth="1"/>
    <col min="9" max="9" width="17.5703125" style="2" customWidth="1"/>
    <col min="10" max="11" width="15.7109375" style="2" customWidth="1"/>
    <col min="12" max="12" width="18" style="2" customWidth="1"/>
    <col min="13" max="13" width="15.7109375" style="2" customWidth="1"/>
    <col min="14" max="14" width="12" style="2" bestFit="1" customWidth="1"/>
    <col min="15" max="15" width="13.42578125" style="2" bestFit="1" customWidth="1"/>
    <col min="16" max="16384" width="9.140625" style="2"/>
  </cols>
  <sheetData>
    <row r="1" spans="1:13">
      <c r="A1" s="1"/>
      <c r="B1" s="1"/>
      <c r="C1" s="1"/>
      <c r="D1" s="1"/>
      <c r="E1" s="1"/>
      <c r="F1" s="1"/>
    </row>
    <row r="2" spans="1:13" ht="18">
      <c r="A2" s="282" t="s">
        <v>11</v>
      </c>
      <c r="B2" s="282"/>
      <c r="C2" s="282"/>
      <c r="D2" s="282"/>
      <c r="E2" s="282"/>
      <c r="F2" s="282"/>
      <c r="G2" s="282"/>
      <c r="H2" s="282"/>
      <c r="I2" s="282"/>
      <c r="J2" s="282"/>
      <c r="K2" s="282"/>
      <c r="L2" s="282"/>
      <c r="M2" s="282"/>
    </row>
    <row r="3" spans="1:13">
      <c r="A3" s="3"/>
      <c r="B3" s="4"/>
      <c r="C3" s="3"/>
      <c r="D3" s="3"/>
      <c r="E3" s="3"/>
      <c r="F3" s="5"/>
      <c r="G3" s="3"/>
      <c r="H3" s="3"/>
      <c r="I3" s="5"/>
      <c r="J3" s="5"/>
      <c r="K3" s="6"/>
      <c r="L3" s="6"/>
      <c r="M3" s="7"/>
    </row>
    <row r="4" spans="1:13" s="28" customFormat="1" ht="15" customHeight="1">
      <c r="A4" s="8" t="s">
        <v>34</v>
      </c>
      <c r="B4" s="142" t="s">
        <v>161</v>
      </c>
      <c r="C4" s="143" t="s">
        <v>211</v>
      </c>
      <c r="D4" s="144"/>
      <c r="E4" s="144"/>
      <c r="F4" s="144"/>
      <c r="G4" s="144"/>
      <c r="H4" s="143" t="s">
        <v>35</v>
      </c>
      <c r="I4" s="144"/>
      <c r="J4" s="283" t="s">
        <v>36</v>
      </c>
      <c r="K4" s="284"/>
      <c r="L4" s="143" t="s">
        <v>53</v>
      </c>
      <c r="M4" s="147">
        <v>45646</v>
      </c>
    </row>
    <row r="5" spans="1:13">
      <c r="A5" s="9"/>
      <c r="B5" s="148"/>
      <c r="C5" s="149"/>
      <c r="D5" s="150"/>
      <c r="E5" s="151"/>
      <c r="F5" s="150"/>
      <c r="G5" s="151"/>
      <c r="H5" s="149"/>
      <c r="I5" s="150"/>
      <c r="J5" s="285" t="s">
        <v>52</v>
      </c>
      <c r="K5" s="286"/>
      <c r="L5" s="149"/>
      <c r="M5" s="152"/>
    </row>
    <row r="6" spans="1:13">
      <c r="A6" s="3"/>
      <c r="B6" s="153"/>
      <c r="C6" s="154"/>
      <c r="D6" s="154"/>
      <c r="E6" s="154"/>
      <c r="F6" s="155"/>
      <c r="G6" s="154"/>
      <c r="H6" s="154"/>
      <c r="I6" s="154"/>
      <c r="J6" s="154"/>
      <c r="K6" s="156"/>
      <c r="L6" s="156"/>
      <c r="M6" s="157"/>
    </row>
    <row r="7" spans="1:13" s="28" customFormat="1">
      <c r="A7" s="8" t="s">
        <v>12</v>
      </c>
      <c r="B7" s="142"/>
      <c r="C7" s="144"/>
      <c r="D7" s="143" t="s">
        <v>13</v>
      </c>
      <c r="E7" s="144"/>
      <c r="F7" s="143" t="s">
        <v>162</v>
      </c>
      <c r="G7" s="144"/>
      <c r="H7" s="144"/>
      <c r="I7" s="144"/>
      <c r="J7" s="143" t="s">
        <v>163</v>
      </c>
      <c r="K7" s="158"/>
      <c r="L7" s="143" t="s">
        <v>39</v>
      </c>
      <c r="M7" s="147">
        <v>45579</v>
      </c>
    </row>
    <row r="8" spans="1:13">
      <c r="A8" s="9" t="s">
        <v>30</v>
      </c>
      <c r="B8" s="148"/>
      <c r="C8" s="159"/>
      <c r="D8" s="149" t="s">
        <v>31</v>
      </c>
      <c r="E8" s="151"/>
      <c r="F8" s="149"/>
      <c r="G8" s="151"/>
      <c r="H8" s="150"/>
      <c r="I8" s="159"/>
      <c r="J8" s="149"/>
      <c r="K8" s="160"/>
      <c r="L8" s="161"/>
      <c r="M8" s="152"/>
    </row>
    <row r="9" spans="1:13">
      <c r="A9" s="3"/>
      <c r="B9" s="153"/>
      <c r="C9" s="154"/>
      <c r="D9" s="154"/>
      <c r="E9" s="154"/>
      <c r="F9" s="155"/>
      <c r="G9" s="154"/>
      <c r="H9" s="154"/>
      <c r="I9" s="154"/>
      <c r="J9" s="154"/>
      <c r="K9" s="156"/>
      <c r="L9" s="156"/>
      <c r="M9" s="157"/>
    </row>
    <row r="10" spans="1:13" s="28" customFormat="1" ht="38.25">
      <c r="A10" s="8" t="s">
        <v>14</v>
      </c>
      <c r="B10" s="142" t="s">
        <v>212</v>
      </c>
      <c r="C10" s="162"/>
      <c r="D10" s="144"/>
      <c r="E10" s="163"/>
      <c r="F10" s="164" t="s">
        <v>38</v>
      </c>
      <c r="G10" s="144"/>
      <c r="H10" s="145" t="s">
        <v>37</v>
      </c>
      <c r="I10" s="146"/>
      <c r="J10" s="145" t="s">
        <v>15</v>
      </c>
      <c r="K10" s="146"/>
      <c r="L10" s="144" t="s">
        <v>54</v>
      </c>
      <c r="M10" s="165"/>
    </row>
    <row r="11" spans="1:13" ht="18.75">
      <c r="A11" s="10"/>
      <c r="B11" s="166"/>
      <c r="C11" s="159"/>
      <c r="D11" s="151"/>
      <c r="E11" s="99"/>
      <c r="F11" s="167"/>
      <c r="G11" s="151"/>
      <c r="H11" s="368" t="s">
        <v>679</v>
      </c>
      <c r="I11" s="369"/>
      <c r="J11" s="261" t="s">
        <v>61</v>
      </c>
      <c r="K11" s="262"/>
      <c r="L11" s="263" t="s">
        <v>214</v>
      </c>
      <c r="M11" s="264"/>
    </row>
    <row r="12" spans="1:13">
      <c r="A12" s="3"/>
      <c r="B12" s="153"/>
      <c r="C12" s="154"/>
      <c r="D12" s="154"/>
      <c r="E12" s="154"/>
      <c r="F12" s="155"/>
      <c r="G12" s="154"/>
      <c r="H12" s="154"/>
      <c r="I12" s="154"/>
      <c r="J12" s="154"/>
      <c r="K12" s="168"/>
      <c r="L12" s="168"/>
      <c r="M12" s="157"/>
    </row>
    <row r="13" spans="1:13" s="28" customFormat="1" ht="25.5" customHeight="1">
      <c r="A13" s="8" t="s">
        <v>16</v>
      </c>
      <c r="B13" s="287" t="s">
        <v>209</v>
      </c>
      <c r="C13" s="287"/>
      <c r="D13" s="287"/>
      <c r="E13" s="288"/>
      <c r="F13" s="143" t="s">
        <v>17</v>
      </c>
      <c r="G13" s="158"/>
      <c r="H13" s="143" t="s">
        <v>18</v>
      </c>
      <c r="I13" s="158"/>
      <c r="J13" s="143" t="s">
        <v>19</v>
      </c>
      <c r="K13" s="169"/>
      <c r="L13" s="143" t="s">
        <v>20</v>
      </c>
      <c r="M13" s="165"/>
    </row>
    <row r="14" spans="1:13" ht="15.75">
      <c r="A14" s="11"/>
      <c r="B14" s="170"/>
      <c r="C14" s="170"/>
      <c r="D14" s="170"/>
      <c r="E14" s="171"/>
      <c r="F14" s="271">
        <f>F316</f>
        <v>1401000.0055999998</v>
      </c>
      <c r="G14" s="272"/>
      <c r="H14" s="269">
        <f>K324</f>
        <v>53166.7</v>
      </c>
      <c r="I14" s="270"/>
      <c r="J14" s="271">
        <f>L324</f>
        <v>53166.7</v>
      </c>
      <c r="K14" s="272"/>
      <c r="L14" s="271">
        <f>F14-J14</f>
        <v>1347833.3055999998</v>
      </c>
      <c r="M14" s="272"/>
    </row>
    <row r="15" spans="1:13">
      <c r="A15" s="1"/>
      <c r="B15" s="1"/>
      <c r="C15" s="1"/>
      <c r="D15" s="1"/>
      <c r="E15" s="1"/>
      <c r="F15" s="1"/>
    </row>
    <row r="16" spans="1:13" s="20" customFormat="1" ht="18" customHeight="1">
      <c r="A16" s="12" t="s">
        <v>21</v>
      </c>
      <c r="B16" s="12" t="s">
        <v>22</v>
      </c>
      <c r="C16" s="273" t="s">
        <v>23</v>
      </c>
      <c r="D16" s="273"/>
      <c r="E16" s="273"/>
      <c r="F16" s="273"/>
      <c r="G16" s="273" t="s">
        <v>24</v>
      </c>
      <c r="H16" s="273"/>
      <c r="I16" s="273"/>
      <c r="J16" s="273" t="s">
        <v>25</v>
      </c>
      <c r="K16" s="273"/>
      <c r="L16" s="273"/>
      <c r="M16" s="274" t="s">
        <v>43</v>
      </c>
    </row>
    <row r="17" spans="1:15" s="22" customFormat="1" ht="36">
      <c r="A17" s="21"/>
      <c r="B17" s="21"/>
      <c r="C17" s="21" t="s">
        <v>26</v>
      </c>
      <c r="D17" s="21" t="s">
        <v>27</v>
      </c>
      <c r="E17" s="21" t="s">
        <v>28</v>
      </c>
      <c r="F17" s="21" t="s">
        <v>29</v>
      </c>
      <c r="G17" s="21" t="s">
        <v>40</v>
      </c>
      <c r="H17" s="21" t="s">
        <v>41</v>
      </c>
      <c r="I17" s="21" t="s">
        <v>42</v>
      </c>
      <c r="J17" s="21" t="s">
        <v>40</v>
      </c>
      <c r="K17" s="21" t="s">
        <v>41</v>
      </c>
      <c r="L17" s="21" t="s">
        <v>42</v>
      </c>
      <c r="M17" s="275"/>
    </row>
    <row r="18" spans="1:15">
      <c r="A18" s="26"/>
      <c r="B18" s="26"/>
      <c r="C18" s="26"/>
      <c r="D18" s="26"/>
      <c r="E18" s="26"/>
      <c r="F18" s="26"/>
      <c r="G18" s="13"/>
      <c r="H18" s="13"/>
      <c r="I18" s="13"/>
      <c r="J18" s="13"/>
      <c r="K18" s="13"/>
      <c r="L18" s="13"/>
      <c r="M18" s="13"/>
    </row>
    <row r="19" spans="1:15">
      <c r="A19" s="177" t="s">
        <v>2</v>
      </c>
      <c r="B19" s="178" t="s">
        <v>5</v>
      </c>
      <c r="C19" s="91"/>
      <c r="D19" s="92"/>
      <c r="E19" s="90"/>
      <c r="F19" s="228">
        <f>SUM(F20:F29)</f>
        <v>73151.733999999997</v>
      </c>
      <c r="G19" s="23"/>
      <c r="H19" s="23"/>
      <c r="I19" s="23"/>
      <c r="J19" s="77">
        <f t="shared" ref="J19" si="0">SUM(J20)</f>
        <v>0</v>
      </c>
      <c r="K19" s="77">
        <f>SUM(K20:K29)</f>
        <v>53166.7</v>
      </c>
      <c r="L19" s="77">
        <f>K19</f>
        <v>53166.7</v>
      </c>
      <c r="M19" s="24">
        <f>L19/F19</f>
        <v>0.72680026969695621</v>
      </c>
    </row>
    <row r="20" spans="1:15" ht="25.5">
      <c r="A20" s="93" t="s">
        <v>1</v>
      </c>
      <c r="B20" s="188" t="s">
        <v>215</v>
      </c>
      <c r="C20" s="189" t="s">
        <v>77</v>
      </c>
      <c r="D20" s="190">
        <v>10</v>
      </c>
      <c r="E20" s="191">
        <v>311.37</v>
      </c>
      <c r="F20" s="67">
        <f>E20*D20</f>
        <v>3113.7</v>
      </c>
      <c r="G20" s="15">
        <v>0</v>
      </c>
      <c r="H20" s="15">
        <v>10</v>
      </c>
      <c r="I20" s="15">
        <v>10</v>
      </c>
      <c r="J20" s="15">
        <f>TRUNC(E20*G20,2)</f>
        <v>0</v>
      </c>
      <c r="K20" s="15">
        <f>TRUNC(E20*H20,2)</f>
        <v>3113.7</v>
      </c>
      <c r="L20" s="15">
        <f>J20+K20</f>
        <v>3113.7</v>
      </c>
      <c r="M20" s="16">
        <f>L20/F20</f>
        <v>1</v>
      </c>
    </row>
    <row r="21" spans="1:15" ht="24.75" customHeight="1">
      <c r="A21" s="94" t="s">
        <v>63</v>
      </c>
      <c r="B21" s="188" t="s">
        <v>216</v>
      </c>
      <c r="C21" s="189" t="s">
        <v>77</v>
      </c>
      <c r="D21" s="190">
        <v>176</v>
      </c>
      <c r="E21" s="191">
        <v>92.8</v>
      </c>
      <c r="F21" s="67">
        <f t="shared" ref="F21:F29" si="1">E21*D21</f>
        <v>16332.8</v>
      </c>
      <c r="G21" s="15">
        <v>0</v>
      </c>
      <c r="H21" s="15">
        <v>176</v>
      </c>
      <c r="I21" s="15">
        <f t="shared" ref="I21:I23" si="2">G21+H21</f>
        <v>176</v>
      </c>
      <c r="J21" s="15">
        <f t="shared" ref="J21:J23" si="3">TRUNC(E21*G21,2)</f>
        <v>0</v>
      </c>
      <c r="K21" s="15">
        <f t="shared" ref="K21:K23" si="4">TRUNC(E21*H21,2)</f>
        <v>16332.8</v>
      </c>
      <c r="L21" s="15">
        <f t="shared" ref="L21:L23" si="5">J21+K21</f>
        <v>16332.8</v>
      </c>
      <c r="M21" s="16">
        <f t="shared" ref="M21:M29" si="6">L21/F21</f>
        <v>1</v>
      </c>
      <c r="N21" s="172"/>
    </row>
    <row r="22" spans="1:15" ht="25.5">
      <c r="A22" s="94" t="s">
        <v>64</v>
      </c>
      <c r="B22" s="188" t="s">
        <v>217</v>
      </c>
      <c r="C22" s="189" t="s">
        <v>90</v>
      </c>
      <c r="D22" s="190">
        <v>1</v>
      </c>
      <c r="E22" s="191">
        <v>1140.8499999999999</v>
      </c>
      <c r="F22" s="67">
        <f t="shared" si="1"/>
        <v>1140.8499999999999</v>
      </c>
      <c r="G22" s="15">
        <v>0</v>
      </c>
      <c r="H22" s="15">
        <v>0</v>
      </c>
      <c r="I22" s="15">
        <f t="shared" si="2"/>
        <v>0</v>
      </c>
      <c r="J22" s="15">
        <f t="shared" si="3"/>
        <v>0</v>
      </c>
      <c r="K22" s="15">
        <f t="shared" si="4"/>
        <v>0</v>
      </c>
      <c r="L22" s="15">
        <f t="shared" si="5"/>
        <v>0</v>
      </c>
      <c r="M22" s="16">
        <f t="shared" si="6"/>
        <v>0</v>
      </c>
      <c r="N22" s="173"/>
    </row>
    <row r="23" spans="1:15" ht="38.25">
      <c r="A23" s="94" t="s">
        <v>224</v>
      </c>
      <c r="B23" s="188" t="s">
        <v>218</v>
      </c>
      <c r="C23" s="189" t="s">
        <v>90</v>
      </c>
      <c r="D23" s="190">
        <v>1</v>
      </c>
      <c r="E23" s="191">
        <v>4511.1899999999996</v>
      </c>
      <c r="F23" s="67">
        <f t="shared" si="1"/>
        <v>4511.1899999999996</v>
      </c>
      <c r="G23" s="19">
        <v>0</v>
      </c>
      <c r="H23" s="19">
        <v>0</v>
      </c>
      <c r="I23" s="15">
        <f t="shared" si="2"/>
        <v>0</v>
      </c>
      <c r="J23" s="19">
        <f t="shared" si="3"/>
        <v>0</v>
      </c>
      <c r="K23" s="19">
        <f t="shared" si="4"/>
        <v>0</v>
      </c>
      <c r="L23" s="15">
        <f t="shared" si="5"/>
        <v>0</v>
      </c>
      <c r="M23" s="16">
        <f t="shared" si="6"/>
        <v>0</v>
      </c>
      <c r="N23" s="173"/>
    </row>
    <row r="24" spans="1:15">
      <c r="A24" s="94" t="s">
        <v>225</v>
      </c>
      <c r="B24" s="188" t="s">
        <v>219</v>
      </c>
      <c r="C24" s="189" t="s">
        <v>90</v>
      </c>
      <c r="D24" s="190">
        <v>1</v>
      </c>
      <c r="E24" s="191">
        <v>4397.6099999999997</v>
      </c>
      <c r="F24" s="67">
        <f t="shared" si="1"/>
        <v>4397.6099999999997</v>
      </c>
      <c r="G24" s="19">
        <v>0</v>
      </c>
      <c r="H24" s="19">
        <v>0</v>
      </c>
      <c r="I24" s="15">
        <f t="shared" ref="I24:I29" si="7">G24+H24</f>
        <v>0</v>
      </c>
      <c r="J24" s="19">
        <f t="shared" ref="J24:J29" si="8">TRUNC(E24*G24,2)</f>
        <v>0</v>
      </c>
      <c r="K24" s="19">
        <f t="shared" ref="K24:K29" si="9">TRUNC(E24*H24,2)</f>
        <v>0</v>
      </c>
      <c r="L24" s="15">
        <f t="shared" ref="L24:L29" si="10">J24+K24</f>
        <v>0</v>
      </c>
      <c r="M24" s="16">
        <f t="shared" si="6"/>
        <v>0</v>
      </c>
      <c r="N24" s="173"/>
    </row>
    <row r="25" spans="1:15" ht="38.25">
      <c r="A25" s="94" t="s">
        <v>226</v>
      </c>
      <c r="B25" s="188" t="s">
        <v>220</v>
      </c>
      <c r="C25" s="189" t="s">
        <v>77</v>
      </c>
      <c r="D25" s="190">
        <v>2.52</v>
      </c>
      <c r="E25" s="191">
        <v>831.62</v>
      </c>
      <c r="F25" s="67">
        <f t="shared" si="1"/>
        <v>2095.6824000000001</v>
      </c>
      <c r="G25" s="19">
        <v>0</v>
      </c>
      <c r="H25" s="19">
        <v>0</v>
      </c>
      <c r="I25" s="15">
        <f t="shared" si="7"/>
        <v>0</v>
      </c>
      <c r="J25" s="19">
        <f t="shared" si="8"/>
        <v>0</v>
      </c>
      <c r="K25" s="19">
        <f t="shared" si="9"/>
        <v>0</v>
      </c>
      <c r="L25" s="15">
        <f t="shared" si="10"/>
        <v>0</v>
      </c>
      <c r="M25" s="16">
        <f t="shared" si="6"/>
        <v>0</v>
      </c>
      <c r="N25" s="173"/>
    </row>
    <row r="26" spans="1:15" ht="38.25">
      <c r="A26" s="94" t="s">
        <v>227</v>
      </c>
      <c r="B26" s="188" t="s">
        <v>221</v>
      </c>
      <c r="C26" s="189" t="s">
        <v>77</v>
      </c>
      <c r="D26" s="190">
        <v>20</v>
      </c>
      <c r="E26" s="191">
        <v>893.23</v>
      </c>
      <c r="F26" s="67">
        <f t="shared" si="1"/>
        <v>17864.599999999999</v>
      </c>
      <c r="G26" s="19">
        <v>0</v>
      </c>
      <c r="H26" s="19">
        <v>20</v>
      </c>
      <c r="I26" s="15">
        <f t="shared" si="7"/>
        <v>20</v>
      </c>
      <c r="J26" s="19">
        <f t="shared" si="8"/>
        <v>0</v>
      </c>
      <c r="K26" s="19">
        <f t="shared" si="9"/>
        <v>17864.599999999999</v>
      </c>
      <c r="L26" s="15">
        <f t="shared" si="10"/>
        <v>17864.599999999999</v>
      </c>
      <c r="M26" s="16">
        <f t="shared" si="6"/>
        <v>1</v>
      </c>
      <c r="N26" s="173"/>
    </row>
    <row r="27" spans="1:15" ht="38.25">
      <c r="A27" s="94" t="s">
        <v>228</v>
      </c>
      <c r="B27" s="188" t="s">
        <v>62</v>
      </c>
      <c r="C27" s="189" t="s">
        <v>77</v>
      </c>
      <c r="D27" s="190">
        <v>20</v>
      </c>
      <c r="E27" s="191">
        <v>732.78</v>
      </c>
      <c r="F27" s="67">
        <f t="shared" si="1"/>
        <v>14655.599999999999</v>
      </c>
      <c r="G27" s="19">
        <v>0</v>
      </c>
      <c r="H27" s="19">
        <v>20</v>
      </c>
      <c r="I27" s="15">
        <f t="shared" si="7"/>
        <v>20</v>
      </c>
      <c r="J27" s="19">
        <f t="shared" si="8"/>
        <v>0</v>
      </c>
      <c r="K27" s="19">
        <f t="shared" si="9"/>
        <v>14655.6</v>
      </c>
      <c r="L27" s="15">
        <f t="shared" si="10"/>
        <v>14655.6</v>
      </c>
      <c r="M27" s="16">
        <f t="shared" si="6"/>
        <v>1.0000000000000002</v>
      </c>
      <c r="N27" s="173"/>
    </row>
    <row r="28" spans="1:15">
      <c r="A28" s="94" t="s">
        <v>229</v>
      </c>
      <c r="B28" s="188" t="s">
        <v>222</v>
      </c>
      <c r="C28" s="189" t="s">
        <v>77</v>
      </c>
      <c r="D28" s="190">
        <v>1129.6400000000001</v>
      </c>
      <c r="E28" s="191">
        <v>6.94</v>
      </c>
      <c r="F28" s="67">
        <f t="shared" si="1"/>
        <v>7839.7016000000012</v>
      </c>
      <c r="G28" s="19">
        <v>0</v>
      </c>
      <c r="H28" s="19">
        <v>0</v>
      </c>
      <c r="I28" s="15">
        <f t="shared" si="7"/>
        <v>0</v>
      </c>
      <c r="J28" s="19">
        <f t="shared" si="8"/>
        <v>0</v>
      </c>
      <c r="K28" s="19">
        <f t="shared" si="9"/>
        <v>0</v>
      </c>
      <c r="L28" s="15">
        <f t="shared" si="10"/>
        <v>0</v>
      </c>
      <c r="M28" s="16">
        <f t="shared" si="6"/>
        <v>0</v>
      </c>
      <c r="N28" s="173"/>
    </row>
    <row r="29" spans="1:15" ht="38.25">
      <c r="A29" s="94" t="s">
        <v>230</v>
      </c>
      <c r="B29" s="188" t="s">
        <v>223</v>
      </c>
      <c r="C29" s="189" t="s">
        <v>77</v>
      </c>
      <c r="D29" s="190">
        <v>4000</v>
      </c>
      <c r="E29" s="191">
        <v>0.3</v>
      </c>
      <c r="F29" s="67">
        <f t="shared" si="1"/>
        <v>1200</v>
      </c>
      <c r="G29" s="19">
        <v>0</v>
      </c>
      <c r="H29" s="19">
        <v>4000</v>
      </c>
      <c r="I29" s="15">
        <f t="shared" si="7"/>
        <v>4000</v>
      </c>
      <c r="J29" s="19">
        <f t="shared" si="8"/>
        <v>0</v>
      </c>
      <c r="K29" s="19">
        <f t="shared" si="9"/>
        <v>1200</v>
      </c>
      <c r="L29" s="15">
        <f t="shared" si="10"/>
        <v>1200</v>
      </c>
      <c r="M29" s="16">
        <f t="shared" si="6"/>
        <v>1</v>
      </c>
      <c r="N29" s="173"/>
    </row>
    <row r="30" spans="1:15" ht="30" customHeight="1">
      <c r="A30" s="87" t="s">
        <v>3</v>
      </c>
      <c r="B30" s="192" t="s">
        <v>231</v>
      </c>
      <c r="C30" s="88"/>
      <c r="D30" s="89"/>
      <c r="E30" s="71"/>
      <c r="F30" s="228">
        <f>SUM(F31:F34)</f>
        <v>31327.78</v>
      </c>
      <c r="G30" s="71"/>
      <c r="H30" s="71"/>
      <c r="I30" s="71"/>
      <c r="J30" s="77"/>
      <c r="K30" s="77">
        <f>SUM(K31:K34)</f>
        <v>0</v>
      </c>
      <c r="L30" s="77">
        <f>K30</f>
        <v>0</v>
      </c>
      <c r="M30" s="25">
        <f>L30/F30</f>
        <v>0</v>
      </c>
    </row>
    <row r="31" spans="1:15" s="18" customFormat="1" ht="30" customHeight="1">
      <c r="A31" s="62" t="s">
        <v>7</v>
      </c>
      <c r="B31" s="188" t="s">
        <v>232</v>
      </c>
      <c r="C31" s="189" t="s">
        <v>67</v>
      </c>
      <c r="D31" s="190">
        <v>168.5</v>
      </c>
      <c r="E31" s="191">
        <v>66.13</v>
      </c>
      <c r="F31" s="191">
        <v>11142.9</v>
      </c>
      <c r="G31" s="19">
        <v>0</v>
      </c>
      <c r="H31" s="19">
        <v>0</v>
      </c>
      <c r="I31" s="15">
        <f t="shared" ref="I31" si="11">G31+H31</f>
        <v>0</v>
      </c>
      <c r="J31" s="19">
        <f t="shared" ref="J31" si="12">TRUNC(E31*G31,2)</f>
        <v>0</v>
      </c>
      <c r="K31" s="19">
        <f t="shared" ref="K31" si="13">TRUNC(E31*H31,2)</f>
        <v>0</v>
      </c>
      <c r="L31" s="15">
        <f t="shared" ref="L31" si="14">J31+K31</f>
        <v>0</v>
      </c>
      <c r="M31" s="221">
        <f t="shared" ref="M31:M70" si="15">L31/F31</f>
        <v>0</v>
      </c>
    </row>
    <row r="32" spans="1:15" s="18" customFormat="1" ht="30" customHeight="1">
      <c r="A32" s="62" t="s">
        <v>8</v>
      </c>
      <c r="B32" s="188" t="s">
        <v>66</v>
      </c>
      <c r="C32" s="189" t="s">
        <v>67</v>
      </c>
      <c r="D32" s="190">
        <v>94.33</v>
      </c>
      <c r="E32" s="191">
        <v>69.08</v>
      </c>
      <c r="F32" s="191">
        <v>6516.31</v>
      </c>
      <c r="G32" s="19">
        <v>0</v>
      </c>
      <c r="H32" s="19">
        <v>0</v>
      </c>
      <c r="I32" s="15">
        <f t="shared" ref="I32:I34" si="16">G32+H32</f>
        <v>0</v>
      </c>
      <c r="J32" s="19">
        <f t="shared" ref="J32:J34" si="17">TRUNC(E32*G32,2)</f>
        <v>0</v>
      </c>
      <c r="K32" s="19">
        <f t="shared" ref="K32:K34" si="18">TRUNC(E32*H32,2)</f>
        <v>0</v>
      </c>
      <c r="L32" s="15">
        <f t="shared" ref="L32:L34" si="19">J32+K32</f>
        <v>0</v>
      </c>
      <c r="M32" s="221">
        <f t="shared" si="15"/>
        <v>0</v>
      </c>
      <c r="O32" s="174"/>
    </row>
    <row r="33" spans="1:15" s="18" customFormat="1" ht="25.5">
      <c r="A33" s="62" t="s">
        <v>9</v>
      </c>
      <c r="B33" s="188" t="s">
        <v>232</v>
      </c>
      <c r="C33" s="189" t="s">
        <v>67</v>
      </c>
      <c r="D33" s="190">
        <v>184.58</v>
      </c>
      <c r="E33" s="191">
        <v>66.13</v>
      </c>
      <c r="F33" s="191">
        <v>12206.27</v>
      </c>
      <c r="G33" s="19">
        <v>0</v>
      </c>
      <c r="H33" s="19">
        <v>0</v>
      </c>
      <c r="I33" s="15">
        <f t="shared" si="16"/>
        <v>0</v>
      </c>
      <c r="J33" s="19">
        <f t="shared" si="17"/>
        <v>0</v>
      </c>
      <c r="K33" s="19">
        <f t="shared" si="18"/>
        <v>0</v>
      </c>
      <c r="L33" s="15">
        <f t="shared" si="19"/>
        <v>0</v>
      </c>
      <c r="M33" s="221">
        <f t="shared" si="15"/>
        <v>0</v>
      </c>
    </row>
    <row r="34" spans="1:15" s="18" customFormat="1" ht="25.5">
      <c r="A34" s="62" t="s">
        <v>10</v>
      </c>
      <c r="B34" s="188" t="s">
        <v>65</v>
      </c>
      <c r="C34" s="189" t="s">
        <v>67</v>
      </c>
      <c r="D34" s="190">
        <v>55.58</v>
      </c>
      <c r="E34" s="191">
        <v>26.31</v>
      </c>
      <c r="F34" s="191">
        <v>1462.3</v>
      </c>
      <c r="G34" s="19">
        <v>0</v>
      </c>
      <c r="H34" s="19">
        <v>0</v>
      </c>
      <c r="I34" s="15">
        <f t="shared" si="16"/>
        <v>0</v>
      </c>
      <c r="J34" s="19">
        <f t="shared" si="17"/>
        <v>0</v>
      </c>
      <c r="K34" s="19">
        <f t="shared" si="18"/>
        <v>0</v>
      </c>
      <c r="L34" s="15">
        <f t="shared" si="19"/>
        <v>0</v>
      </c>
      <c r="M34" s="221">
        <f t="shared" si="15"/>
        <v>0</v>
      </c>
    </row>
    <row r="35" spans="1:15" ht="24.75" customHeight="1">
      <c r="A35" s="68">
        <v>3</v>
      </c>
      <c r="B35" s="69" t="s">
        <v>68</v>
      </c>
      <c r="C35" s="69"/>
      <c r="D35" s="70"/>
      <c r="E35" s="71"/>
      <c r="F35" s="66">
        <f>F36+F45+F52</f>
        <v>110557.96</v>
      </c>
      <c r="G35" s="71"/>
      <c r="H35" s="71"/>
      <c r="I35" s="71"/>
      <c r="J35" s="77"/>
      <c r="K35" s="77">
        <f>K36+K45+K52</f>
        <v>0</v>
      </c>
      <c r="L35" s="77">
        <f>K35</f>
        <v>0</v>
      </c>
      <c r="M35" s="25">
        <f>L35/F35</f>
        <v>0</v>
      </c>
      <c r="O35" s="172"/>
    </row>
    <row r="36" spans="1:15" s="18" customFormat="1" ht="27" customHeight="1">
      <c r="A36" s="72" t="s">
        <v>70</v>
      </c>
      <c r="B36" s="73" t="s">
        <v>69</v>
      </c>
      <c r="C36" s="73"/>
      <c r="D36" s="74"/>
      <c r="E36" s="60"/>
      <c r="F36" s="60">
        <f>SUM(F37:F44)</f>
        <v>40612.69</v>
      </c>
      <c r="G36" s="60"/>
      <c r="H36" s="74"/>
      <c r="I36" s="61"/>
      <c r="J36" s="76"/>
      <c r="K36" s="76">
        <f>SUM(K37:K44)</f>
        <v>0</v>
      </c>
      <c r="L36" s="76">
        <f>K36</f>
        <v>0</v>
      </c>
      <c r="M36" s="95">
        <f t="shared" ref="M36" si="20">L36/F36</f>
        <v>0</v>
      </c>
    </row>
    <row r="37" spans="1:15" s="18" customFormat="1" ht="38.25">
      <c r="A37" s="62" t="s">
        <v>72</v>
      </c>
      <c r="B37" s="188" t="s">
        <v>236</v>
      </c>
      <c r="C37" s="189" t="s">
        <v>77</v>
      </c>
      <c r="D37" s="190">
        <v>61.88</v>
      </c>
      <c r="E37" s="191">
        <v>27.39</v>
      </c>
      <c r="F37" s="191">
        <v>1694.89</v>
      </c>
      <c r="G37" s="19">
        <v>0</v>
      </c>
      <c r="H37" s="19">
        <v>0</v>
      </c>
      <c r="I37" s="15">
        <f t="shared" ref="I37" si="21">G37+H37</f>
        <v>0</v>
      </c>
      <c r="J37" s="19">
        <f t="shared" ref="J37" si="22">TRUNC(E37*G37,2)</f>
        <v>0</v>
      </c>
      <c r="K37" s="19">
        <f t="shared" ref="K37" si="23">TRUNC(E37*H37,2)</f>
        <v>0</v>
      </c>
      <c r="L37" s="15">
        <f t="shared" ref="L37" si="24">J37+K37</f>
        <v>0</v>
      </c>
      <c r="M37" s="221">
        <f t="shared" si="15"/>
        <v>0</v>
      </c>
    </row>
    <row r="38" spans="1:15" s="18" customFormat="1" ht="38.25">
      <c r="A38" s="62" t="s">
        <v>71</v>
      </c>
      <c r="B38" s="188" t="s">
        <v>237</v>
      </c>
      <c r="C38" s="189" t="s">
        <v>77</v>
      </c>
      <c r="D38" s="190">
        <v>165.15</v>
      </c>
      <c r="E38" s="191">
        <v>128.27000000000001</v>
      </c>
      <c r="F38" s="191">
        <v>21183.79</v>
      </c>
      <c r="G38" s="19">
        <v>0</v>
      </c>
      <c r="H38" s="19">
        <v>0</v>
      </c>
      <c r="I38" s="15">
        <f t="shared" ref="I38:I44" si="25">G38+H38</f>
        <v>0</v>
      </c>
      <c r="J38" s="19">
        <f t="shared" ref="J38:J44" si="26">TRUNC(E38*G38,2)</f>
        <v>0</v>
      </c>
      <c r="K38" s="19">
        <f t="shared" ref="K38:K44" si="27">TRUNC(E38*H38,2)</f>
        <v>0</v>
      </c>
      <c r="L38" s="15">
        <f t="shared" ref="L38:L44" si="28">J38+K38</f>
        <v>0</v>
      </c>
      <c r="M38" s="221">
        <f t="shared" si="15"/>
        <v>0</v>
      </c>
      <c r="N38" s="174"/>
      <c r="O38" s="174"/>
    </row>
    <row r="39" spans="1:15" s="18" customFormat="1" ht="38.25">
      <c r="A39" s="62" t="s">
        <v>233</v>
      </c>
      <c r="B39" s="188" t="s">
        <v>238</v>
      </c>
      <c r="C39" s="189" t="s">
        <v>247</v>
      </c>
      <c r="D39" s="190">
        <v>6.55</v>
      </c>
      <c r="E39" s="191">
        <v>14.13</v>
      </c>
      <c r="F39" s="191">
        <v>92.55</v>
      </c>
      <c r="G39" s="19">
        <v>0</v>
      </c>
      <c r="H39" s="19">
        <v>0</v>
      </c>
      <c r="I39" s="15">
        <f t="shared" si="25"/>
        <v>0</v>
      </c>
      <c r="J39" s="19">
        <f t="shared" si="26"/>
        <v>0</v>
      </c>
      <c r="K39" s="19">
        <f t="shared" si="27"/>
        <v>0</v>
      </c>
      <c r="L39" s="15">
        <f t="shared" si="28"/>
        <v>0</v>
      </c>
      <c r="M39" s="221">
        <f t="shared" ref="M39" si="29">L39/F39</f>
        <v>0</v>
      </c>
    </row>
    <row r="40" spans="1:15" s="18" customFormat="1" ht="38.25">
      <c r="A40" s="62" t="s">
        <v>234</v>
      </c>
      <c r="B40" s="188" t="s">
        <v>239</v>
      </c>
      <c r="C40" s="189" t="s">
        <v>247</v>
      </c>
      <c r="D40" s="190">
        <v>32.450000000000003</v>
      </c>
      <c r="E40" s="191">
        <v>13.04</v>
      </c>
      <c r="F40" s="191">
        <v>423.14</v>
      </c>
      <c r="G40" s="19">
        <v>0</v>
      </c>
      <c r="H40" s="19">
        <v>0</v>
      </c>
      <c r="I40" s="15">
        <f t="shared" si="25"/>
        <v>0</v>
      </c>
      <c r="J40" s="19">
        <f t="shared" si="26"/>
        <v>0</v>
      </c>
      <c r="K40" s="19">
        <f t="shared" si="27"/>
        <v>0</v>
      </c>
      <c r="L40" s="15">
        <f t="shared" si="28"/>
        <v>0</v>
      </c>
      <c r="M40" s="221">
        <f t="shared" si="15"/>
        <v>0</v>
      </c>
      <c r="N40" s="176"/>
    </row>
    <row r="41" spans="1:15" s="18" customFormat="1" ht="38.25">
      <c r="A41" s="62" t="s">
        <v>235</v>
      </c>
      <c r="B41" s="188" t="s">
        <v>240</v>
      </c>
      <c r="C41" s="189" t="s">
        <v>247</v>
      </c>
      <c r="D41" s="190">
        <v>312.26</v>
      </c>
      <c r="E41" s="191">
        <v>11.49</v>
      </c>
      <c r="F41" s="191">
        <v>3587.86</v>
      </c>
      <c r="G41" s="19">
        <v>0</v>
      </c>
      <c r="H41" s="19">
        <v>0</v>
      </c>
      <c r="I41" s="15">
        <f t="shared" si="25"/>
        <v>0</v>
      </c>
      <c r="J41" s="19">
        <f t="shared" si="26"/>
        <v>0</v>
      </c>
      <c r="K41" s="19">
        <f t="shared" si="27"/>
        <v>0</v>
      </c>
      <c r="L41" s="15">
        <f t="shared" si="28"/>
        <v>0</v>
      </c>
      <c r="M41" s="221">
        <f t="shared" si="15"/>
        <v>0</v>
      </c>
      <c r="N41" s="174"/>
      <c r="O41" s="174"/>
    </row>
    <row r="42" spans="1:15" s="18" customFormat="1" ht="38.25">
      <c r="A42" s="62" t="s">
        <v>244</v>
      </c>
      <c r="B42" s="188" t="s">
        <v>241</v>
      </c>
      <c r="C42" s="189" t="s">
        <v>247</v>
      </c>
      <c r="D42" s="190">
        <v>32.64</v>
      </c>
      <c r="E42" s="191">
        <v>9.57</v>
      </c>
      <c r="F42" s="191">
        <v>312.36</v>
      </c>
      <c r="G42" s="19">
        <v>0</v>
      </c>
      <c r="H42" s="19">
        <v>0</v>
      </c>
      <c r="I42" s="15">
        <f t="shared" si="25"/>
        <v>0</v>
      </c>
      <c r="J42" s="19">
        <f t="shared" si="26"/>
        <v>0</v>
      </c>
      <c r="K42" s="19">
        <f t="shared" si="27"/>
        <v>0</v>
      </c>
      <c r="L42" s="15">
        <f t="shared" si="28"/>
        <v>0</v>
      </c>
      <c r="M42" s="221">
        <f t="shared" si="15"/>
        <v>0</v>
      </c>
      <c r="N42" s="174"/>
      <c r="O42" s="174"/>
    </row>
    <row r="43" spans="1:15" s="18" customFormat="1" ht="38.25">
      <c r="A43" s="62" t="s">
        <v>245</v>
      </c>
      <c r="B43" s="188" t="s">
        <v>242</v>
      </c>
      <c r="C43" s="189" t="s">
        <v>247</v>
      </c>
      <c r="D43" s="190">
        <v>307.55</v>
      </c>
      <c r="E43" s="191">
        <v>15.18</v>
      </c>
      <c r="F43" s="191">
        <v>4668.6000000000004</v>
      </c>
      <c r="G43" s="19">
        <v>0</v>
      </c>
      <c r="H43" s="19">
        <v>0</v>
      </c>
      <c r="I43" s="15">
        <f t="shared" si="25"/>
        <v>0</v>
      </c>
      <c r="J43" s="19">
        <f t="shared" si="26"/>
        <v>0</v>
      </c>
      <c r="K43" s="19">
        <f t="shared" si="27"/>
        <v>0</v>
      </c>
      <c r="L43" s="15">
        <f t="shared" si="28"/>
        <v>0</v>
      </c>
      <c r="M43" s="221">
        <f t="shared" si="15"/>
        <v>0</v>
      </c>
      <c r="N43" s="174"/>
      <c r="O43" s="174"/>
    </row>
    <row r="44" spans="1:15" s="18" customFormat="1" ht="38.25">
      <c r="A44" s="62" t="s">
        <v>246</v>
      </c>
      <c r="B44" s="188" t="s">
        <v>243</v>
      </c>
      <c r="C44" s="189" t="s">
        <v>67</v>
      </c>
      <c r="D44" s="190">
        <v>16.12</v>
      </c>
      <c r="E44" s="191">
        <v>536.57000000000005</v>
      </c>
      <c r="F44" s="191">
        <v>8649.5</v>
      </c>
      <c r="G44" s="19">
        <v>0</v>
      </c>
      <c r="H44" s="19">
        <v>0</v>
      </c>
      <c r="I44" s="15">
        <f t="shared" si="25"/>
        <v>0</v>
      </c>
      <c r="J44" s="19">
        <f t="shared" si="26"/>
        <v>0</v>
      </c>
      <c r="K44" s="19">
        <f t="shared" si="27"/>
        <v>0</v>
      </c>
      <c r="L44" s="15">
        <f t="shared" si="28"/>
        <v>0</v>
      </c>
      <c r="M44" s="221">
        <f t="shared" si="15"/>
        <v>0</v>
      </c>
      <c r="N44" s="174"/>
      <c r="O44" s="174"/>
    </row>
    <row r="45" spans="1:15" s="18" customFormat="1" ht="40.5" customHeight="1">
      <c r="A45" s="72" t="s">
        <v>74</v>
      </c>
      <c r="B45" s="197" t="s">
        <v>73</v>
      </c>
      <c r="C45" s="198"/>
      <c r="D45" s="199"/>
      <c r="E45" s="200"/>
      <c r="F45" s="60">
        <f>SUM(F46:F51)</f>
        <v>62144.6</v>
      </c>
      <c r="G45" s="61"/>
      <c r="H45" s="61"/>
      <c r="I45" s="61"/>
      <c r="J45" s="61"/>
      <c r="K45" s="61"/>
      <c r="L45" s="61"/>
      <c r="M45" s="222">
        <f>L45/F45</f>
        <v>0</v>
      </c>
      <c r="N45" s="174"/>
      <c r="O45" s="174"/>
    </row>
    <row r="46" spans="1:15" s="18" customFormat="1" ht="38.25">
      <c r="A46" s="62" t="s">
        <v>75</v>
      </c>
      <c r="B46" s="202" t="s">
        <v>248</v>
      </c>
      <c r="C46" s="203" t="s">
        <v>77</v>
      </c>
      <c r="D46" s="204">
        <v>463.48</v>
      </c>
      <c r="E46" s="205">
        <v>64.540000000000006</v>
      </c>
      <c r="F46" s="191">
        <v>29912.99</v>
      </c>
      <c r="G46" s="19">
        <v>0</v>
      </c>
      <c r="H46" s="19">
        <v>0</v>
      </c>
      <c r="I46" s="15">
        <f t="shared" ref="I46:I51" si="30">G46+H46</f>
        <v>0</v>
      </c>
      <c r="J46" s="19">
        <f t="shared" ref="J46:J51" si="31">TRUNC(E46*G46,2)</f>
        <v>0</v>
      </c>
      <c r="K46" s="19">
        <f t="shared" ref="K46:K51" si="32">TRUNC(E46*H46,2)</f>
        <v>0</v>
      </c>
      <c r="L46" s="15">
        <f t="shared" ref="L46:L51" si="33">J46+K46</f>
        <v>0</v>
      </c>
      <c r="M46" s="221">
        <f t="shared" si="15"/>
        <v>0</v>
      </c>
      <c r="N46" s="174"/>
      <c r="O46" s="174"/>
    </row>
    <row r="47" spans="1:15" s="18" customFormat="1" ht="38.25">
      <c r="A47" s="62" t="s">
        <v>76</v>
      </c>
      <c r="B47" s="202" t="s">
        <v>238</v>
      </c>
      <c r="C47" s="203" t="s">
        <v>247</v>
      </c>
      <c r="D47" s="204">
        <v>0.73</v>
      </c>
      <c r="E47" s="205">
        <v>14.13</v>
      </c>
      <c r="F47" s="191">
        <v>10.31</v>
      </c>
      <c r="G47" s="19">
        <v>0</v>
      </c>
      <c r="H47" s="19">
        <v>0</v>
      </c>
      <c r="I47" s="15">
        <f t="shared" si="30"/>
        <v>0</v>
      </c>
      <c r="J47" s="19">
        <f t="shared" si="31"/>
        <v>0</v>
      </c>
      <c r="K47" s="19">
        <f t="shared" si="32"/>
        <v>0</v>
      </c>
      <c r="L47" s="15">
        <f t="shared" si="33"/>
        <v>0</v>
      </c>
      <c r="M47" s="221">
        <f t="shared" si="15"/>
        <v>0</v>
      </c>
      <c r="N47" s="174"/>
      <c r="O47" s="174"/>
    </row>
    <row r="48" spans="1:15" s="18" customFormat="1" ht="38.25">
      <c r="A48" s="62" t="s">
        <v>250</v>
      </c>
      <c r="B48" s="202" t="s">
        <v>239</v>
      </c>
      <c r="C48" s="203" t="s">
        <v>247</v>
      </c>
      <c r="D48" s="204">
        <v>829.82</v>
      </c>
      <c r="E48" s="205">
        <v>13.04</v>
      </c>
      <c r="F48" s="191">
        <v>10820.85</v>
      </c>
      <c r="G48" s="19">
        <v>0</v>
      </c>
      <c r="H48" s="19">
        <v>0</v>
      </c>
      <c r="I48" s="15">
        <f t="shared" si="30"/>
        <v>0</v>
      </c>
      <c r="J48" s="19">
        <f t="shared" si="31"/>
        <v>0</v>
      </c>
      <c r="K48" s="19">
        <f t="shared" si="32"/>
        <v>0</v>
      </c>
      <c r="L48" s="15">
        <f t="shared" si="33"/>
        <v>0</v>
      </c>
      <c r="M48" s="221">
        <f t="shared" si="15"/>
        <v>0</v>
      </c>
      <c r="N48" s="174"/>
      <c r="O48" s="174"/>
    </row>
    <row r="49" spans="1:15" s="18" customFormat="1" ht="38.25">
      <c r="A49" s="62" t="s">
        <v>251</v>
      </c>
      <c r="B49" s="202" t="s">
        <v>240</v>
      </c>
      <c r="C49" s="203" t="s">
        <v>247</v>
      </c>
      <c r="D49" s="204">
        <v>100.82</v>
      </c>
      <c r="E49" s="205">
        <v>11.49</v>
      </c>
      <c r="F49" s="191">
        <v>1158.42</v>
      </c>
      <c r="G49" s="19">
        <v>0</v>
      </c>
      <c r="H49" s="19">
        <v>0</v>
      </c>
      <c r="I49" s="15">
        <f t="shared" si="30"/>
        <v>0</v>
      </c>
      <c r="J49" s="19">
        <f t="shared" si="31"/>
        <v>0</v>
      </c>
      <c r="K49" s="19">
        <f t="shared" si="32"/>
        <v>0</v>
      </c>
      <c r="L49" s="15">
        <f t="shared" si="33"/>
        <v>0</v>
      </c>
      <c r="M49" s="221">
        <f t="shared" si="15"/>
        <v>0</v>
      </c>
      <c r="N49" s="174"/>
      <c r="O49" s="174"/>
    </row>
    <row r="50" spans="1:15" s="18" customFormat="1" ht="38.25">
      <c r="A50" s="62" t="s">
        <v>252</v>
      </c>
      <c r="B50" s="202" t="s">
        <v>242</v>
      </c>
      <c r="C50" s="203" t="s">
        <v>247</v>
      </c>
      <c r="D50" s="204">
        <v>395</v>
      </c>
      <c r="E50" s="205">
        <v>15.18</v>
      </c>
      <c r="F50" s="191">
        <v>5996.1</v>
      </c>
      <c r="G50" s="19">
        <v>0</v>
      </c>
      <c r="H50" s="19">
        <v>0</v>
      </c>
      <c r="I50" s="15">
        <f t="shared" si="30"/>
        <v>0</v>
      </c>
      <c r="J50" s="19">
        <f t="shared" si="31"/>
        <v>0</v>
      </c>
      <c r="K50" s="19">
        <f t="shared" si="32"/>
        <v>0</v>
      </c>
      <c r="L50" s="15">
        <f t="shared" si="33"/>
        <v>0</v>
      </c>
      <c r="M50" s="221">
        <f t="shared" si="15"/>
        <v>0</v>
      </c>
      <c r="N50" s="174"/>
      <c r="O50" s="174"/>
    </row>
    <row r="51" spans="1:15" s="18" customFormat="1" ht="38.25">
      <c r="A51" s="62" t="s">
        <v>253</v>
      </c>
      <c r="B51" s="202" t="s">
        <v>249</v>
      </c>
      <c r="C51" s="203" t="s">
        <v>67</v>
      </c>
      <c r="D51" s="204">
        <v>26.87</v>
      </c>
      <c r="E51" s="205">
        <v>530.17999999999995</v>
      </c>
      <c r="F51" s="191">
        <v>14245.93</v>
      </c>
      <c r="G51" s="19">
        <v>0</v>
      </c>
      <c r="H51" s="19">
        <v>0</v>
      </c>
      <c r="I51" s="15">
        <f t="shared" si="30"/>
        <v>0</v>
      </c>
      <c r="J51" s="19">
        <f t="shared" si="31"/>
        <v>0</v>
      </c>
      <c r="K51" s="19">
        <f t="shared" si="32"/>
        <v>0</v>
      </c>
      <c r="L51" s="15">
        <f t="shared" si="33"/>
        <v>0</v>
      </c>
      <c r="M51" s="221">
        <f t="shared" si="15"/>
        <v>0</v>
      </c>
      <c r="N51" s="174"/>
      <c r="O51" s="174"/>
    </row>
    <row r="52" spans="1:15" s="18" customFormat="1" ht="36" customHeight="1">
      <c r="A52" s="72" t="s">
        <v>255</v>
      </c>
      <c r="B52" s="208" t="s">
        <v>254</v>
      </c>
      <c r="C52" s="198"/>
      <c r="D52" s="199"/>
      <c r="E52" s="200"/>
      <c r="F52" s="60">
        <f>SUM(F53:F56)</f>
        <v>7800.67</v>
      </c>
      <c r="G52" s="61"/>
      <c r="H52" s="61"/>
      <c r="I52" s="61"/>
      <c r="J52" s="61"/>
      <c r="K52" s="61"/>
      <c r="L52" s="61"/>
      <c r="M52" s="222">
        <f>L52/F52</f>
        <v>0</v>
      </c>
      <c r="N52" s="174"/>
      <c r="O52" s="174"/>
    </row>
    <row r="53" spans="1:15" s="18" customFormat="1" ht="38.25">
      <c r="A53" s="62" t="s">
        <v>256</v>
      </c>
      <c r="B53" s="202" t="s">
        <v>237</v>
      </c>
      <c r="C53" s="203" t="s">
        <v>77</v>
      </c>
      <c r="D53" s="204">
        <v>5.6</v>
      </c>
      <c r="E53" s="205">
        <v>128.27000000000001</v>
      </c>
      <c r="F53" s="191">
        <v>718.31</v>
      </c>
      <c r="G53" s="19">
        <v>0</v>
      </c>
      <c r="H53" s="19">
        <v>0</v>
      </c>
      <c r="I53" s="15">
        <f t="shared" ref="I53:I56" si="34">G53+H53</f>
        <v>0</v>
      </c>
      <c r="J53" s="19">
        <f t="shared" ref="J53:J56" si="35">TRUNC(E53*G53,2)</f>
        <v>0</v>
      </c>
      <c r="K53" s="19">
        <f t="shared" ref="K53:K56" si="36">TRUNC(E53*H53,2)</f>
        <v>0</v>
      </c>
      <c r="L53" s="15">
        <f t="shared" ref="L53:L56" si="37">J53+K53</f>
        <v>0</v>
      </c>
      <c r="M53" s="221">
        <f t="shared" si="15"/>
        <v>0</v>
      </c>
      <c r="N53" s="174"/>
      <c r="O53" s="174"/>
    </row>
    <row r="54" spans="1:15" s="18" customFormat="1" ht="38.25">
      <c r="A54" s="62" t="s">
        <v>257</v>
      </c>
      <c r="B54" s="202" t="s">
        <v>240</v>
      </c>
      <c r="C54" s="203" t="s">
        <v>247</v>
      </c>
      <c r="D54" s="204">
        <v>325</v>
      </c>
      <c r="E54" s="205">
        <v>11.49</v>
      </c>
      <c r="F54" s="191">
        <v>3734.25</v>
      </c>
      <c r="G54" s="19">
        <v>0</v>
      </c>
      <c r="H54" s="19">
        <v>0</v>
      </c>
      <c r="I54" s="15">
        <f t="shared" si="34"/>
        <v>0</v>
      </c>
      <c r="J54" s="19">
        <f t="shared" si="35"/>
        <v>0</v>
      </c>
      <c r="K54" s="19">
        <f t="shared" si="36"/>
        <v>0</v>
      </c>
      <c r="L54" s="15">
        <f t="shared" si="37"/>
        <v>0</v>
      </c>
      <c r="M54" s="221">
        <f t="shared" si="15"/>
        <v>0</v>
      </c>
      <c r="N54" s="174"/>
      <c r="O54" s="174"/>
    </row>
    <row r="55" spans="1:15" s="18" customFormat="1" ht="38.25">
      <c r="A55" s="62" t="s">
        <v>258</v>
      </c>
      <c r="B55" s="202" t="s">
        <v>242</v>
      </c>
      <c r="C55" s="203" t="s">
        <v>247</v>
      </c>
      <c r="D55" s="204">
        <v>82</v>
      </c>
      <c r="E55" s="205">
        <v>15.18</v>
      </c>
      <c r="F55" s="191">
        <v>1244.76</v>
      </c>
      <c r="G55" s="19">
        <v>0</v>
      </c>
      <c r="H55" s="19">
        <v>0</v>
      </c>
      <c r="I55" s="15">
        <f t="shared" si="34"/>
        <v>0</v>
      </c>
      <c r="J55" s="19">
        <f t="shared" si="35"/>
        <v>0</v>
      </c>
      <c r="K55" s="19">
        <f t="shared" si="36"/>
        <v>0</v>
      </c>
      <c r="L55" s="15">
        <f t="shared" si="37"/>
        <v>0</v>
      </c>
      <c r="M55" s="221">
        <f t="shared" si="15"/>
        <v>0</v>
      </c>
      <c r="N55" s="174"/>
      <c r="O55" s="174"/>
    </row>
    <row r="56" spans="1:15" s="18" customFormat="1" ht="38.25">
      <c r="A56" s="62" t="s">
        <v>259</v>
      </c>
      <c r="B56" s="202" t="s">
        <v>243</v>
      </c>
      <c r="C56" s="203" t="s">
        <v>67</v>
      </c>
      <c r="D56" s="204">
        <v>3.92</v>
      </c>
      <c r="E56" s="205">
        <v>536.57000000000005</v>
      </c>
      <c r="F56" s="191">
        <v>2103.35</v>
      </c>
      <c r="G56" s="19">
        <v>0</v>
      </c>
      <c r="H56" s="19">
        <v>0</v>
      </c>
      <c r="I56" s="15">
        <f t="shared" si="34"/>
        <v>0</v>
      </c>
      <c r="J56" s="19">
        <f t="shared" si="35"/>
        <v>0</v>
      </c>
      <c r="K56" s="19">
        <f t="shared" si="36"/>
        <v>0</v>
      </c>
      <c r="L56" s="15">
        <f t="shared" si="37"/>
        <v>0</v>
      </c>
      <c r="M56" s="221">
        <f t="shared" si="15"/>
        <v>0</v>
      </c>
      <c r="N56" s="174"/>
      <c r="O56" s="174"/>
    </row>
    <row r="57" spans="1:15" ht="23.25" customHeight="1">
      <c r="A57" s="68">
        <v>4</v>
      </c>
      <c r="B57" s="206" t="s">
        <v>78</v>
      </c>
      <c r="C57" s="69"/>
      <c r="D57" s="70"/>
      <c r="E57" s="71"/>
      <c r="F57" s="66">
        <f>F58+F65+F71+F73</f>
        <v>173762.92</v>
      </c>
      <c r="G57" s="71"/>
      <c r="H57" s="71"/>
      <c r="I57" s="71"/>
      <c r="J57" s="77"/>
      <c r="K57" s="77"/>
      <c r="L57" s="77"/>
      <c r="M57" s="25">
        <f>L57/F57</f>
        <v>0</v>
      </c>
    </row>
    <row r="58" spans="1:15" s="18" customFormat="1" ht="24.75" customHeight="1">
      <c r="A58" s="72" t="s">
        <v>79</v>
      </c>
      <c r="B58" s="208" t="s">
        <v>260</v>
      </c>
      <c r="C58" s="73"/>
      <c r="D58" s="74"/>
      <c r="E58" s="60"/>
      <c r="F58" s="60">
        <f>SUM(F59:F64)</f>
        <v>65370.7</v>
      </c>
      <c r="G58" s="60"/>
      <c r="H58" s="60"/>
      <c r="I58" s="60"/>
      <c r="J58" s="76">
        <f>SUM(J59:J59)</f>
        <v>0</v>
      </c>
      <c r="K58" s="76">
        <f>SUM(K59:K59)</f>
        <v>0</v>
      </c>
      <c r="L58" s="76">
        <f>SUM(L59:L59)</f>
        <v>0</v>
      </c>
      <c r="M58" s="95">
        <f t="shared" si="15"/>
        <v>0</v>
      </c>
    </row>
    <row r="59" spans="1:15" s="18" customFormat="1" ht="51">
      <c r="A59" s="62" t="s">
        <v>80</v>
      </c>
      <c r="B59" s="202" t="s">
        <v>261</v>
      </c>
      <c r="C59" s="203" t="s">
        <v>77</v>
      </c>
      <c r="D59" s="204">
        <v>453.62</v>
      </c>
      <c r="E59" s="205">
        <v>77.739999999999995</v>
      </c>
      <c r="F59" s="191">
        <v>35264.410000000003</v>
      </c>
      <c r="G59" s="19">
        <v>0</v>
      </c>
      <c r="H59" s="19">
        <v>0</v>
      </c>
      <c r="I59" s="15">
        <f>G59+H59</f>
        <v>0</v>
      </c>
      <c r="J59" s="19">
        <f>TRUNC(E59*G59,2)</f>
        <v>0</v>
      </c>
      <c r="K59" s="19">
        <f>TRUNC(E59*H59,2)</f>
        <v>0</v>
      </c>
      <c r="L59" s="15">
        <f>J59+K59</f>
        <v>0</v>
      </c>
      <c r="M59" s="221">
        <f t="shared" si="15"/>
        <v>0</v>
      </c>
    </row>
    <row r="60" spans="1:15" s="18" customFormat="1" ht="38.25">
      <c r="A60" s="62" t="s">
        <v>267</v>
      </c>
      <c r="B60" s="202" t="s">
        <v>262</v>
      </c>
      <c r="C60" s="203" t="s">
        <v>247</v>
      </c>
      <c r="D60" s="204">
        <v>0.73</v>
      </c>
      <c r="E60" s="205">
        <v>12.52</v>
      </c>
      <c r="F60" s="191">
        <v>9.1300000000000008</v>
      </c>
      <c r="G60" s="19">
        <v>0</v>
      </c>
      <c r="H60" s="19">
        <v>0</v>
      </c>
      <c r="I60" s="15">
        <f t="shared" ref="I60:I64" si="38">G60+H60</f>
        <v>0</v>
      </c>
      <c r="J60" s="19">
        <f t="shared" ref="J60:J64" si="39">TRUNC(E60*G60,2)</f>
        <v>0</v>
      </c>
      <c r="K60" s="19">
        <f t="shared" ref="K60:K64" si="40">TRUNC(E60*H60,2)</f>
        <v>0</v>
      </c>
      <c r="L60" s="15">
        <f t="shared" ref="L60:L64" si="41">J60+K60</f>
        <v>0</v>
      </c>
      <c r="M60" s="221">
        <f t="shared" si="15"/>
        <v>0</v>
      </c>
    </row>
    <row r="61" spans="1:15" s="18" customFormat="1" ht="38.25">
      <c r="A61" s="62" t="s">
        <v>268</v>
      </c>
      <c r="B61" s="202" t="s">
        <v>263</v>
      </c>
      <c r="C61" s="203" t="s">
        <v>247</v>
      </c>
      <c r="D61" s="204">
        <v>829.82</v>
      </c>
      <c r="E61" s="205">
        <v>11.9</v>
      </c>
      <c r="F61" s="191">
        <v>9874.85</v>
      </c>
      <c r="G61" s="19">
        <v>0</v>
      </c>
      <c r="H61" s="19">
        <v>0</v>
      </c>
      <c r="I61" s="15">
        <f t="shared" si="38"/>
        <v>0</v>
      </c>
      <c r="J61" s="19">
        <f t="shared" si="39"/>
        <v>0</v>
      </c>
      <c r="K61" s="19">
        <f t="shared" si="40"/>
        <v>0</v>
      </c>
      <c r="L61" s="15">
        <f t="shared" si="41"/>
        <v>0</v>
      </c>
      <c r="M61" s="221">
        <f t="shared" si="15"/>
        <v>0</v>
      </c>
    </row>
    <row r="62" spans="1:15" s="18" customFormat="1" ht="38.25">
      <c r="A62" s="62" t="s">
        <v>269</v>
      </c>
      <c r="B62" s="202" t="s">
        <v>264</v>
      </c>
      <c r="C62" s="203" t="s">
        <v>247</v>
      </c>
      <c r="D62" s="204">
        <v>100.82</v>
      </c>
      <c r="E62" s="205">
        <v>10.71</v>
      </c>
      <c r="F62" s="191">
        <v>1079.78</v>
      </c>
      <c r="G62" s="19">
        <v>0</v>
      </c>
      <c r="H62" s="19">
        <v>0</v>
      </c>
      <c r="I62" s="15">
        <f t="shared" si="38"/>
        <v>0</v>
      </c>
      <c r="J62" s="19">
        <f t="shared" si="39"/>
        <v>0</v>
      </c>
      <c r="K62" s="19">
        <f t="shared" si="40"/>
        <v>0</v>
      </c>
      <c r="L62" s="15">
        <f t="shared" si="41"/>
        <v>0</v>
      </c>
      <c r="M62" s="221">
        <f t="shared" si="15"/>
        <v>0</v>
      </c>
    </row>
    <row r="63" spans="1:15" s="18" customFormat="1" ht="38.25">
      <c r="A63" s="62" t="s">
        <v>270</v>
      </c>
      <c r="B63" s="202" t="s">
        <v>265</v>
      </c>
      <c r="C63" s="203" t="s">
        <v>247</v>
      </c>
      <c r="D63" s="204">
        <v>379</v>
      </c>
      <c r="E63" s="205">
        <v>13.01</v>
      </c>
      <c r="F63" s="191">
        <v>4930.79</v>
      </c>
      <c r="G63" s="19">
        <v>0</v>
      </c>
      <c r="H63" s="19">
        <v>0</v>
      </c>
      <c r="I63" s="15">
        <f t="shared" si="38"/>
        <v>0</v>
      </c>
      <c r="J63" s="19">
        <f t="shared" si="39"/>
        <v>0</v>
      </c>
      <c r="K63" s="19">
        <f t="shared" si="40"/>
        <v>0</v>
      </c>
      <c r="L63" s="15">
        <f t="shared" si="41"/>
        <v>0</v>
      </c>
      <c r="M63" s="221">
        <f t="shared" si="15"/>
        <v>0</v>
      </c>
    </row>
    <row r="64" spans="1:15" s="18" customFormat="1" ht="51">
      <c r="A64" s="62" t="s">
        <v>271</v>
      </c>
      <c r="B64" s="202" t="s">
        <v>266</v>
      </c>
      <c r="C64" s="203" t="s">
        <v>67</v>
      </c>
      <c r="D64" s="204">
        <v>27.81</v>
      </c>
      <c r="E64" s="205">
        <v>511.03</v>
      </c>
      <c r="F64" s="191">
        <v>14211.74</v>
      </c>
      <c r="G64" s="19">
        <v>0</v>
      </c>
      <c r="H64" s="19">
        <v>0</v>
      </c>
      <c r="I64" s="15">
        <f t="shared" si="38"/>
        <v>0</v>
      </c>
      <c r="J64" s="19">
        <f t="shared" si="39"/>
        <v>0</v>
      </c>
      <c r="K64" s="19">
        <f t="shared" si="40"/>
        <v>0</v>
      </c>
      <c r="L64" s="15">
        <f t="shared" si="41"/>
        <v>0</v>
      </c>
      <c r="M64" s="221">
        <f t="shared" si="15"/>
        <v>0</v>
      </c>
    </row>
    <row r="65" spans="1:13" s="18" customFormat="1" ht="23.25" customHeight="1">
      <c r="A65" s="72" t="s">
        <v>81</v>
      </c>
      <c r="B65" s="208" t="s">
        <v>272</v>
      </c>
      <c r="C65" s="73"/>
      <c r="D65" s="74"/>
      <c r="E65" s="60"/>
      <c r="F65" s="60">
        <f>SUM(F66:F70)</f>
        <v>40599.880000000005</v>
      </c>
      <c r="G65" s="60"/>
      <c r="H65" s="60"/>
      <c r="I65" s="60"/>
      <c r="J65" s="76">
        <f t="shared" ref="J65:L71" si="42">SUM(J66)</f>
        <v>0</v>
      </c>
      <c r="K65" s="76">
        <f t="shared" si="42"/>
        <v>0</v>
      </c>
      <c r="L65" s="76">
        <f t="shared" si="42"/>
        <v>0</v>
      </c>
      <c r="M65" s="95">
        <f t="shared" si="15"/>
        <v>0</v>
      </c>
    </row>
    <row r="66" spans="1:13" s="65" customFormat="1" ht="51">
      <c r="A66" s="62" t="s">
        <v>82</v>
      </c>
      <c r="B66" s="202" t="s">
        <v>273</v>
      </c>
      <c r="C66" s="203" t="s">
        <v>77</v>
      </c>
      <c r="D66" s="204">
        <v>319.27</v>
      </c>
      <c r="E66" s="205">
        <v>40.75</v>
      </c>
      <c r="F66" s="191">
        <v>13010.25</v>
      </c>
      <c r="G66" s="19">
        <v>0</v>
      </c>
      <c r="H66" s="19">
        <v>0</v>
      </c>
      <c r="I66" s="15">
        <f>G66+H66</f>
        <v>0</v>
      </c>
      <c r="J66" s="19">
        <f>TRUNC(E66*G66,2)</f>
        <v>0</v>
      </c>
      <c r="K66" s="19">
        <f>TRUNC(E66*H66,2)</f>
        <v>0</v>
      </c>
      <c r="L66" s="15">
        <f>J66+K66</f>
        <v>0</v>
      </c>
      <c r="M66" s="221">
        <f t="shared" si="15"/>
        <v>0</v>
      </c>
    </row>
    <row r="67" spans="1:13" s="65" customFormat="1" ht="38.25">
      <c r="A67" s="62" t="s">
        <v>275</v>
      </c>
      <c r="B67" s="202" t="s">
        <v>240</v>
      </c>
      <c r="C67" s="203" t="s">
        <v>247</v>
      </c>
      <c r="D67" s="204">
        <v>1063.9100000000001</v>
      </c>
      <c r="E67" s="205">
        <v>11.49</v>
      </c>
      <c r="F67" s="191">
        <v>12224.32</v>
      </c>
      <c r="G67" s="19">
        <v>0</v>
      </c>
      <c r="H67" s="19">
        <v>0</v>
      </c>
      <c r="I67" s="15">
        <f t="shared" ref="I67:I70" si="43">G67+H67</f>
        <v>0</v>
      </c>
      <c r="J67" s="19">
        <f t="shared" ref="J67:J70" si="44">TRUNC(E67*G67,2)</f>
        <v>0</v>
      </c>
      <c r="K67" s="19">
        <f t="shared" ref="K67:K70" si="45">TRUNC(E67*H67,2)</f>
        <v>0</v>
      </c>
      <c r="L67" s="15">
        <f t="shared" ref="L67:L70" si="46">J67+K67</f>
        <v>0</v>
      </c>
      <c r="M67" s="221">
        <f t="shared" si="15"/>
        <v>0</v>
      </c>
    </row>
    <row r="68" spans="1:13" s="65" customFormat="1" ht="38.25">
      <c r="A68" s="62" t="s">
        <v>276</v>
      </c>
      <c r="B68" s="202" t="s">
        <v>241</v>
      </c>
      <c r="C68" s="203" t="s">
        <v>247</v>
      </c>
      <c r="D68" s="204">
        <v>102.27</v>
      </c>
      <c r="E68" s="205">
        <v>9.57</v>
      </c>
      <c r="F68" s="191">
        <v>978.72</v>
      </c>
      <c r="G68" s="19">
        <v>0</v>
      </c>
      <c r="H68" s="19">
        <v>0</v>
      </c>
      <c r="I68" s="15">
        <f t="shared" si="43"/>
        <v>0</v>
      </c>
      <c r="J68" s="19">
        <f t="shared" si="44"/>
        <v>0</v>
      </c>
      <c r="K68" s="19">
        <f t="shared" si="45"/>
        <v>0</v>
      </c>
      <c r="L68" s="15">
        <f t="shared" si="46"/>
        <v>0</v>
      </c>
      <c r="M68" s="221">
        <f t="shared" si="15"/>
        <v>0</v>
      </c>
    </row>
    <row r="69" spans="1:13" s="65" customFormat="1" ht="38.25">
      <c r="A69" s="62" t="s">
        <v>277</v>
      </c>
      <c r="B69" s="202" t="s">
        <v>242</v>
      </c>
      <c r="C69" s="203" t="s">
        <v>247</v>
      </c>
      <c r="D69" s="204">
        <v>404.73</v>
      </c>
      <c r="E69" s="205">
        <v>15.18</v>
      </c>
      <c r="F69" s="191">
        <v>6143.8</v>
      </c>
      <c r="G69" s="19">
        <v>0</v>
      </c>
      <c r="H69" s="19">
        <v>0</v>
      </c>
      <c r="I69" s="15">
        <f t="shared" si="43"/>
        <v>0</v>
      </c>
      <c r="J69" s="19">
        <f t="shared" si="44"/>
        <v>0</v>
      </c>
      <c r="K69" s="19">
        <f t="shared" si="45"/>
        <v>0</v>
      </c>
      <c r="L69" s="15">
        <f t="shared" si="46"/>
        <v>0</v>
      </c>
      <c r="M69" s="221">
        <f t="shared" si="15"/>
        <v>0</v>
      </c>
    </row>
    <row r="70" spans="1:13" s="65" customFormat="1" ht="38.25">
      <c r="A70" s="62" t="s">
        <v>278</v>
      </c>
      <c r="B70" s="202" t="s">
        <v>274</v>
      </c>
      <c r="C70" s="203" t="s">
        <v>67</v>
      </c>
      <c r="D70" s="204">
        <v>16.149999999999999</v>
      </c>
      <c r="E70" s="205">
        <v>510.39</v>
      </c>
      <c r="F70" s="191">
        <v>8242.7900000000009</v>
      </c>
      <c r="G70" s="19">
        <v>0</v>
      </c>
      <c r="H70" s="19">
        <v>0</v>
      </c>
      <c r="I70" s="15">
        <f t="shared" si="43"/>
        <v>0</v>
      </c>
      <c r="J70" s="19">
        <f t="shared" si="44"/>
        <v>0</v>
      </c>
      <c r="K70" s="19">
        <f t="shared" si="45"/>
        <v>0</v>
      </c>
      <c r="L70" s="15">
        <f t="shared" si="46"/>
        <v>0</v>
      </c>
      <c r="M70" s="221">
        <f t="shared" si="15"/>
        <v>0</v>
      </c>
    </row>
    <row r="71" spans="1:13" s="18" customFormat="1" ht="27.75" customHeight="1">
      <c r="A71" s="72" t="s">
        <v>83</v>
      </c>
      <c r="B71" s="208" t="s">
        <v>279</v>
      </c>
      <c r="C71" s="73"/>
      <c r="D71" s="74"/>
      <c r="E71" s="60"/>
      <c r="F71" s="60">
        <f>SUM(F72)</f>
        <v>55985.86</v>
      </c>
      <c r="G71" s="60"/>
      <c r="H71" s="60"/>
      <c r="I71" s="60"/>
      <c r="J71" s="76">
        <f t="shared" si="42"/>
        <v>0</v>
      </c>
      <c r="K71" s="76">
        <f t="shared" si="42"/>
        <v>0</v>
      </c>
      <c r="L71" s="76">
        <f t="shared" si="42"/>
        <v>0</v>
      </c>
      <c r="M71" s="95">
        <f t="shared" ref="M71:M72" si="47">L71/F71</f>
        <v>0</v>
      </c>
    </row>
    <row r="72" spans="1:13" s="65" customFormat="1" ht="51">
      <c r="A72" s="62" t="s">
        <v>84</v>
      </c>
      <c r="B72" s="202" t="s">
        <v>280</v>
      </c>
      <c r="C72" s="203" t="s">
        <v>281</v>
      </c>
      <c r="D72" s="204">
        <v>647.46</v>
      </c>
      <c r="E72" s="205">
        <v>86.47</v>
      </c>
      <c r="F72" s="191">
        <v>55985.86</v>
      </c>
      <c r="G72" s="19">
        <v>0</v>
      </c>
      <c r="H72" s="19">
        <v>0</v>
      </c>
      <c r="I72" s="15">
        <f>G72+H72</f>
        <v>0</v>
      </c>
      <c r="J72" s="19">
        <f>TRUNC(E72*G72,2)</f>
        <v>0</v>
      </c>
      <c r="K72" s="19">
        <f>TRUNC(E72*H72,2)</f>
        <v>0</v>
      </c>
      <c r="L72" s="15">
        <f>J72+K72</f>
        <v>0</v>
      </c>
      <c r="M72" s="221">
        <f t="shared" si="47"/>
        <v>0</v>
      </c>
    </row>
    <row r="73" spans="1:13" s="65" customFormat="1" ht="27" customHeight="1">
      <c r="A73" s="72" t="s">
        <v>85</v>
      </c>
      <c r="B73" s="208" t="s">
        <v>282</v>
      </c>
      <c r="C73" s="209"/>
      <c r="D73" s="210"/>
      <c r="E73" s="201"/>
      <c r="F73" s="60">
        <f>SUM(F74)</f>
        <v>11806.48</v>
      </c>
      <c r="G73" s="61"/>
      <c r="H73" s="61"/>
      <c r="I73" s="61"/>
      <c r="J73" s="61"/>
      <c r="K73" s="61"/>
      <c r="L73" s="61"/>
      <c r="M73" s="222">
        <f>L73/F73</f>
        <v>0</v>
      </c>
    </row>
    <row r="74" spans="1:13" s="65" customFormat="1" ht="25.5">
      <c r="A74" s="62" t="s">
        <v>86</v>
      </c>
      <c r="B74" s="202" t="s">
        <v>283</v>
      </c>
      <c r="C74" s="203" t="s">
        <v>4</v>
      </c>
      <c r="D74" s="204">
        <v>232</v>
      </c>
      <c r="E74" s="205">
        <v>50.89</v>
      </c>
      <c r="F74" s="191">
        <v>11806.48</v>
      </c>
      <c r="G74" s="19">
        <v>0</v>
      </c>
      <c r="H74" s="19">
        <v>0</v>
      </c>
      <c r="I74" s="15">
        <f>G74+H74</f>
        <v>0</v>
      </c>
      <c r="J74" s="19">
        <f>TRUNC(E74*G74,2)</f>
        <v>0</v>
      </c>
      <c r="K74" s="19">
        <f>TRUNC(E74*H74,2)</f>
        <v>0</v>
      </c>
      <c r="L74" s="15">
        <f>J74+K74</f>
        <v>0</v>
      </c>
      <c r="M74" s="221">
        <f t="shared" ref="M74" si="48">L74/F74</f>
        <v>0</v>
      </c>
    </row>
    <row r="75" spans="1:13" ht="34.5" customHeight="1">
      <c r="A75" s="68">
        <v>5</v>
      </c>
      <c r="B75" s="206" t="s">
        <v>284</v>
      </c>
      <c r="C75" s="69"/>
      <c r="D75" s="70"/>
      <c r="E75" s="71"/>
      <c r="F75" s="66">
        <f>SUM(F76:F78)</f>
        <v>53575.28</v>
      </c>
      <c r="G75" s="71"/>
      <c r="H75" s="71"/>
      <c r="I75" s="71"/>
      <c r="J75" s="77"/>
      <c r="K75" s="77"/>
      <c r="L75" s="77"/>
      <c r="M75" s="25"/>
    </row>
    <row r="76" spans="1:13" s="18" customFormat="1" ht="51">
      <c r="A76" s="62" t="s">
        <v>87</v>
      </c>
      <c r="B76" s="202" t="s">
        <v>285</v>
      </c>
      <c r="C76" s="203" t="s">
        <v>77</v>
      </c>
      <c r="D76" s="204">
        <v>914.03</v>
      </c>
      <c r="E76" s="205">
        <v>45.43</v>
      </c>
      <c r="F76" s="191">
        <v>41524.379999999997</v>
      </c>
      <c r="G76" s="19">
        <v>0</v>
      </c>
      <c r="H76" s="19">
        <v>0</v>
      </c>
      <c r="I76" s="15">
        <f>G76+H76</f>
        <v>0</v>
      </c>
      <c r="J76" s="19">
        <f>TRUNC(E76*G76,2)</f>
        <v>0</v>
      </c>
      <c r="K76" s="19">
        <f>TRUNC(E76*H76,2)</f>
        <v>0</v>
      </c>
      <c r="L76" s="15">
        <f>J76+K76</f>
        <v>0</v>
      </c>
      <c r="M76" s="221">
        <f t="shared" ref="M76:M87" si="49">L76/F76</f>
        <v>0</v>
      </c>
    </row>
    <row r="77" spans="1:13" s="18" customFormat="1" ht="25.5">
      <c r="A77" s="62" t="s">
        <v>88</v>
      </c>
      <c r="B77" s="202" t="s">
        <v>286</v>
      </c>
      <c r="C77" s="203" t="s">
        <v>4</v>
      </c>
      <c r="D77" s="204">
        <v>295.3</v>
      </c>
      <c r="E77" s="205">
        <v>21.79</v>
      </c>
      <c r="F77" s="191">
        <v>6434.58</v>
      </c>
      <c r="G77" s="19">
        <v>0</v>
      </c>
      <c r="H77" s="19">
        <v>0</v>
      </c>
      <c r="I77" s="15">
        <f>G77+H77</f>
        <v>0</v>
      </c>
      <c r="J77" s="19">
        <f>TRUNC(E77*G77,2)</f>
        <v>0</v>
      </c>
      <c r="K77" s="19">
        <f>TRUNC(E77*H77,2)</f>
        <v>0</v>
      </c>
      <c r="L77" s="15">
        <f>J77+K77</f>
        <v>0</v>
      </c>
      <c r="M77" s="221">
        <f t="shared" si="49"/>
        <v>0</v>
      </c>
    </row>
    <row r="78" spans="1:13" s="18" customFormat="1">
      <c r="A78" s="62" t="s">
        <v>288</v>
      </c>
      <c r="B78" s="202" t="s">
        <v>287</v>
      </c>
      <c r="C78" s="203" t="s">
        <v>77</v>
      </c>
      <c r="D78" s="204">
        <v>12.92</v>
      </c>
      <c r="E78" s="205">
        <v>434.7</v>
      </c>
      <c r="F78" s="191">
        <v>5616.32</v>
      </c>
      <c r="G78" s="19">
        <v>0</v>
      </c>
      <c r="H78" s="19">
        <v>0</v>
      </c>
      <c r="I78" s="15">
        <f>G78+H78</f>
        <v>0</v>
      </c>
      <c r="J78" s="19">
        <f>TRUNC(E78*G78,2)</f>
        <v>0</v>
      </c>
      <c r="K78" s="19">
        <f>TRUNC(E78*H78,2)</f>
        <v>0</v>
      </c>
      <c r="L78" s="15">
        <f>J78+K78</f>
        <v>0</v>
      </c>
      <c r="M78" s="221">
        <f t="shared" si="49"/>
        <v>0</v>
      </c>
    </row>
    <row r="79" spans="1:13" s="18" customFormat="1" ht="25.5" customHeight="1">
      <c r="A79" s="211">
        <v>6</v>
      </c>
      <c r="B79" s="207" t="s">
        <v>6</v>
      </c>
      <c r="C79" s="212"/>
      <c r="D79" s="213"/>
      <c r="E79" s="214"/>
      <c r="F79" s="214">
        <f>F80+F88+F92+F94+F106</f>
        <v>149488.57</v>
      </c>
      <c r="G79" s="214"/>
      <c r="H79" s="214"/>
      <c r="I79" s="214"/>
      <c r="J79" s="215">
        <f t="shared" ref="J79:L79" si="50">SUM(J81)</f>
        <v>0</v>
      </c>
      <c r="K79" s="215">
        <f t="shared" si="50"/>
        <v>0</v>
      </c>
      <c r="L79" s="215">
        <f t="shared" si="50"/>
        <v>0</v>
      </c>
      <c r="M79" s="196">
        <f t="shared" si="49"/>
        <v>0</v>
      </c>
    </row>
    <row r="80" spans="1:13" s="18" customFormat="1" ht="27" customHeight="1">
      <c r="A80" s="72" t="s">
        <v>91</v>
      </c>
      <c r="B80" s="208" t="s">
        <v>89</v>
      </c>
      <c r="C80" s="73"/>
      <c r="D80" s="74"/>
      <c r="E80" s="60"/>
      <c r="F80" s="60">
        <f>SUM(F81:F87)</f>
        <v>25618.06</v>
      </c>
      <c r="G80" s="60"/>
      <c r="H80" s="60"/>
      <c r="I80" s="60"/>
      <c r="J80" s="76"/>
      <c r="K80" s="76"/>
      <c r="L80" s="76"/>
      <c r="M80" s="222">
        <f>L80/F80</f>
        <v>0</v>
      </c>
    </row>
    <row r="81" spans="1:13" s="65" customFormat="1" ht="63.75">
      <c r="A81" s="62" t="s">
        <v>92</v>
      </c>
      <c r="B81" s="202" t="s">
        <v>289</v>
      </c>
      <c r="C81" s="203" t="s">
        <v>90</v>
      </c>
      <c r="D81" s="204">
        <v>7</v>
      </c>
      <c r="E81" s="205">
        <v>894.39</v>
      </c>
      <c r="F81" s="191">
        <v>6260.73</v>
      </c>
      <c r="G81" s="19">
        <v>0</v>
      </c>
      <c r="H81" s="19">
        <v>0</v>
      </c>
      <c r="I81" s="15">
        <f>G81+H81</f>
        <v>0</v>
      </c>
      <c r="J81" s="19">
        <f>TRUNC(E81*G81,2)</f>
        <v>0</v>
      </c>
      <c r="K81" s="19">
        <f>TRUNC(E81*H81,2)</f>
        <v>0</v>
      </c>
      <c r="L81" s="15">
        <f>J81+K81</f>
        <v>0</v>
      </c>
      <c r="M81" s="221">
        <f t="shared" si="49"/>
        <v>0</v>
      </c>
    </row>
    <row r="82" spans="1:13" s="65" customFormat="1" ht="63.75">
      <c r="A82" s="62" t="s">
        <v>93</v>
      </c>
      <c r="B82" s="202" t="s">
        <v>290</v>
      </c>
      <c r="C82" s="203" t="s">
        <v>90</v>
      </c>
      <c r="D82" s="204">
        <v>7</v>
      </c>
      <c r="E82" s="205">
        <v>742.48</v>
      </c>
      <c r="F82" s="191">
        <v>5197.3599999999997</v>
      </c>
      <c r="G82" s="19">
        <v>0</v>
      </c>
      <c r="H82" s="19">
        <v>0</v>
      </c>
      <c r="I82" s="15">
        <f>G82+H82</f>
        <v>0</v>
      </c>
      <c r="J82" s="19">
        <f>TRUNC(E82*G82,2)</f>
        <v>0</v>
      </c>
      <c r="K82" s="19">
        <f>TRUNC(E82*H82,2)</f>
        <v>0</v>
      </c>
      <c r="L82" s="15">
        <f>J82+K82</f>
        <v>0</v>
      </c>
      <c r="M82" s="221">
        <f t="shared" si="49"/>
        <v>0</v>
      </c>
    </row>
    <row r="83" spans="1:13" s="65" customFormat="1" ht="63.75">
      <c r="A83" s="62" t="s">
        <v>94</v>
      </c>
      <c r="B83" s="202" t="s">
        <v>289</v>
      </c>
      <c r="C83" s="203" t="s">
        <v>90</v>
      </c>
      <c r="D83" s="204">
        <v>2</v>
      </c>
      <c r="E83" s="205">
        <v>894.39</v>
      </c>
      <c r="F83" s="191">
        <v>1788.78</v>
      </c>
      <c r="G83" s="19">
        <v>0</v>
      </c>
      <c r="H83" s="19">
        <v>0</v>
      </c>
      <c r="I83" s="15">
        <f>G83+H83</f>
        <v>0</v>
      </c>
      <c r="J83" s="19">
        <f>TRUNC(E83*G83,2)</f>
        <v>0</v>
      </c>
      <c r="K83" s="19">
        <f>TRUNC(E83*H83,2)</f>
        <v>0</v>
      </c>
      <c r="L83" s="15">
        <f>J83+K83</f>
        <v>0</v>
      </c>
      <c r="M83" s="221">
        <f t="shared" si="49"/>
        <v>0</v>
      </c>
    </row>
    <row r="84" spans="1:13" s="65" customFormat="1" ht="51">
      <c r="A84" s="62" t="s">
        <v>295</v>
      </c>
      <c r="B84" s="202" t="s">
        <v>291</v>
      </c>
      <c r="C84" s="203" t="s">
        <v>90</v>
      </c>
      <c r="D84" s="204">
        <v>1</v>
      </c>
      <c r="E84" s="205">
        <v>1208.27</v>
      </c>
      <c r="F84" s="191">
        <v>1208.27</v>
      </c>
      <c r="G84" s="19">
        <v>0</v>
      </c>
      <c r="H84" s="19">
        <v>0</v>
      </c>
      <c r="I84" s="15">
        <f>G84+H84</f>
        <v>0</v>
      </c>
      <c r="J84" s="19">
        <f>TRUNC(E84*G84,2)</f>
        <v>0</v>
      </c>
      <c r="K84" s="19">
        <f>TRUNC(E84*H84,2)</f>
        <v>0</v>
      </c>
      <c r="L84" s="15">
        <f>J84+K84</f>
        <v>0</v>
      </c>
      <c r="M84" s="221">
        <f t="shared" si="49"/>
        <v>0</v>
      </c>
    </row>
    <row r="85" spans="1:13" s="65" customFormat="1" ht="63.75">
      <c r="A85" s="62" t="s">
        <v>296</v>
      </c>
      <c r="B85" s="202" t="s">
        <v>292</v>
      </c>
      <c r="C85" s="203" t="s">
        <v>90</v>
      </c>
      <c r="D85" s="204">
        <v>3</v>
      </c>
      <c r="E85" s="205">
        <v>1210.94</v>
      </c>
      <c r="F85" s="191">
        <v>3632.82</v>
      </c>
      <c r="G85" s="19">
        <v>0</v>
      </c>
      <c r="H85" s="19">
        <v>0</v>
      </c>
      <c r="I85" s="15">
        <f t="shared" ref="I85:I87" si="51">G85+H85</f>
        <v>0</v>
      </c>
      <c r="J85" s="19">
        <f t="shared" ref="J85:J87" si="52">TRUNC(E85*G85,2)</f>
        <v>0</v>
      </c>
      <c r="K85" s="19">
        <f t="shared" ref="K85:K87" si="53">TRUNC(E85*H85,2)</f>
        <v>0</v>
      </c>
      <c r="L85" s="15">
        <f t="shared" ref="L85:L87" si="54">J85+K85</f>
        <v>0</v>
      </c>
      <c r="M85" s="221">
        <f t="shared" si="49"/>
        <v>0</v>
      </c>
    </row>
    <row r="86" spans="1:13" s="65" customFormat="1" ht="51">
      <c r="A86" s="62" t="s">
        <v>297</v>
      </c>
      <c r="B86" s="202" t="s">
        <v>293</v>
      </c>
      <c r="C86" s="203" t="s">
        <v>90</v>
      </c>
      <c r="D86" s="204">
        <v>3</v>
      </c>
      <c r="E86" s="205">
        <v>1377.86</v>
      </c>
      <c r="F86" s="191">
        <v>4133.58</v>
      </c>
      <c r="G86" s="19">
        <v>0</v>
      </c>
      <c r="H86" s="19">
        <v>0</v>
      </c>
      <c r="I86" s="15">
        <f t="shared" si="51"/>
        <v>0</v>
      </c>
      <c r="J86" s="19">
        <f t="shared" si="52"/>
        <v>0</v>
      </c>
      <c r="K86" s="19">
        <f t="shared" si="53"/>
        <v>0</v>
      </c>
      <c r="L86" s="15">
        <f t="shared" si="54"/>
        <v>0</v>
      </c>
      <c r="M86" s="221">
        <f t="shared" si="49"/>
        <v>0</v>
      </c>
    </row>
    <row r="87" spans="1:13" s="65" customFormat="1" ht="38.25">
      <c r="A87" s="62" t="s">
        <v>298</v>
      </c>
      <c r="B87" s="202" t="s">
        <v>294</v>
      </c>
      <c r="C87" s="203" t="s">
        <v>90</v>
      </c>
      <c r="D87" s="204">
        <v>2</v>
      </c>
      <c r="E87" s="205">
        <v>1698.26</v>
      </c>
      <c r="F87" s="191">
        <v>3396.52</v>
      </c>
      <c r="G87" s="19">
        <v>0</v>
      </c>
      <c r="H87" s="19">
        <v>0</v>
      </c>
      <c r="I87" s="15">
        <f t="shared" si="51"/>
        <v>0</v>
      </c>
      <c r="J87" s="19">
        <f t="shared" si="52"/>
        <v>0</v>
      </c>
      <c r="K87" s="19">
        <f t="shared" si="53"/>
        <v>0</v>
      </c>
      <c r="L87" s="15">
        <f t="shared" si="54"/>
        <v>0</v>
      </c>
      <c r="M87" s="221">
        <f t="shared" si="49"/>
        <v>0</v>
      </c>
    </row>
    <row r="88" spans="1:13" ht="25.5" customHeight="1">
      <c r="A88" s="72" t="s">
        <v>95</v>
      </c>
      <c r="B88" s="208" t="s">
        <v>299</v>
      </c>
      <c r="C88" s="73"/>
      <c r="D88" s="74"/>
      <c r="E88" s="60"/>
      <c r="F88" s="223">
        <f>SUM(F89:F91)</f>
        <v>996.44999999999993</v>
      </c>
      <c r="G88" s="60"/>
      <c r="H88" s="60"/>
      <c r="I88" s="60"/>
      <c r="J88" s="76"/>
      <c r="K88" s="76"/>
      <c r="L88" s="76"/>
      <c r="M88" s="222">
        <f>L88/F88</f>
        <v>0</v>
      </c>
    </row>
    <row r="89" spans="1:13" s="18" customFormat="1" ht="25.5">
      <c r="A89" s="62" t="s">
        <v>96</v>
      </c>
      <c r="B89" s="202" t="s">
        <v>300</v>
      </c>
      <c r="C89" s="203" t="s">
        <v>90</v>
      </c>
      <c r="D89" s="204">
        <v>2</v>
      </c>
      <c r="E89" s="205">
        <v>278.38</v>
      </c>
      <c r="F89" s="191">
        <v>556.76</v>
      </c>
      <c r="G89" s="19">
        <v>0</v>
      </c>
      <c r="H89" s="19">
        <v>0</v>
      </c>
      <c r="I89" s="15">
        <f>G89+H89</f>
        <v>0</v>
      </c>
      <c r="J89" s="19">
        <f>TRUNC(E89*G89,2)</f>
        <v>0</v>
      </c>
      <c r="K89" s="19">
        <f>TRUNC(E89*H89,2)</f>
        <v>0</v>
      </c>
      <c r="L89" s="15">
        <f>J89+K89</f>
        <v>0</v>
      </c>
      <c r="M89" s="221">
        <f t="shared" ref="M89" si="55">L89/F89</f>
        <v>0</v>
      </c>
    </row>
    <row r="90" spans="1:13" s="18" customFormat="1" ht="25.5">
      <c r="A90" s="62" t="s">
        <v>303</v>
      </c>
      <c r="B90" s="202" t="s">
        <v>301</v>
      </c>
      <c r="C90" s="203" t="s">
        <v>90</v>
      </c>
      <c r="D90" s="204">
        <v>5</v>
      </c>
      <c r="E90" s="205">
        <v>48.08</v>
      </c>
      <c r="F90" s="191">
        <v>240.4</v>
      </c>
      <c r="G90" s="19">
        <v>0</v>
      </c>
      <c r="H90" s="19">
        <v>0</v>
      </c>
      <c r="I90" s="15">
        <f>G90+H90</f>
        <v>0</v>
      </c>
      <c r="J90" s="19">
        <f>TRUNC(E90*G90,2)</f>
        <v>0</v>
      </c>
      <c r="K90" s="19">
        <f>TRUNC(E90*H90,2)</f>
        <v>0</v>
      </c>
      <c r="L90" s="15">
        <f>J90+K90</f>
        <v>0</v>
      </c>
      <c r="M90" s="221">
        <f t="shared" ref="M90:M95" si="56">L90/F90</f>
        <v>0</v>
      </c>
    </row>
    <row r="91" spans="1:13" s="18" customFormat="1" ht="25.5">
      <c r="A91" s="62" t="s">
        <v>304</v>
      </c>
      <c r="B91" s="202" t="s">
        <v>302</v>
      </c>
      <c r="C91" s="203" t="s">
        <v>281</v>
      </c>
      <c r="D91" s="204">
        <v>2.88</v>
      </c>
      <c r="E91" s="205">
        <v>69.2</v>
      </c>
      <c r="F91" s="191">
        <v>199.29</v>
      </c>
      <c r="G91" s="19">
        <v>0</v>
      </c>
      <c r="H91" s="19">
        <v>0</v>
      </c>
      <c r="I91" s="15">
        <f>G91+H91</f>
        <v>0</v>
      </c>
      <c r="J91" s="19">
        <f>TRUNC(E91*G91,2)</f>
        <v>0</v>
      </c>
      <c r="K91" s="19">
        <f>TRUNC(E91*H91,2)</f>
        <v>0</v>
      </c>
      <c r="L91" s="15">
        <f>J91+K91</f>
        <v>0</v>
      </c>
      <c r="M91" s="221">
        <f t="shared" si="56"/>
        <v>0</v>
      </c>
    </row>
    <row r="92" spans="1:13" s="18" customFormat="1" ht="21" customHeight="1">
      <c r="A92" s="72" t="s">
        <v>97</v>
      </c>
      <c r="B92" s="208" t="s">
        <v>305</v>
      </c>
      <c r="C92" s="73"/>
      <c r="D92" s="74"/>
      <c r="E92" s="60"/>
      <c r="F92" s="60">
        <f>F93</f>
        <v>461.96</v>
      </c>
      <c r="G92" s="60"/>
      <c r="H92" s="60"/>
      <c r="I92" s="60"/>
      <c r="J92" s="76">
        <f>SUM(J93:J93)</f>
        <v>0</v>
      </c>
      <c r="K92" s="76">
        <f>SUM(K93:K93)</f>
        <v>0</v>
      </c>
      <c r="L92" s="76">
        <f>SUM(L93:L93)</f>
        <v>0</v>
      </c>
      <c r="M92" s="95">
        <f t="shared" si="56"/>
        <v>0</v>
      </c>
    </row>
    <row r="93" spans="1:13" s="18" customFormat="1" ht="38.25">
      <c r="A93" s="62" t="s">
        <v>98</v>
      </c>
      <c r="B93" s="202" t="s">
        <v>306</v>
      </c>
      <c r="C93" s="203" t="s">
        <v>77</v>
      </c>
      <c r="D93" s="204">
        <v>1.68</v>
      </c>
      <c r="E93" s="205">
        <v>274.98</v>
      </c>
      <c r="F93" s="191">
        <v>461.96</v>
      </c>
      <c r="G93" s="19">
        <v>0</v>
      </c>
      <c r="H93" s="19">
        <v>0</v>
      </c>
      <c r="I93" s="15">
        <f>G93+H93</f>
        <v>0</v>
      </c>
      <c r="J93" s="19">
        <f>TRUNC(E93*G93,2)</f>
        <v>0</v>
      </c>
      <c r="K93" s="19">
        <f>TRUNC(E93*H93,2)</f>
        <v>0</v>
      </c>
      <c r="L93" s="15">
        <f>J93+K93</f>
        <v>0</v>
      </c>
      <c r="M93" s="221">
        <f t="shared" si="56"/>
        <v>0</v>
      </c>
    </row>
    <row r="94" spans="1:13" s="18" customFormat="1" ht="27" customHeight="1">
      <c r="A94" s="72" t="s">
        <v>308</v>
      </c>
      <c r="B94" s="208" t="s">
        <v>307</v>
      </c>
      <c r="C94" s="73"/>
      <c r="D94" s="74"/>
      <c r="E94" s="60"/>
      <c r="F94" s="60">
        <f>SUM(F95:F105)</f>
        <v>120131.96</v>
      </c>
      <c r="G94" s="60"/>
      <c r="H94" s="60"/>
      <c r="I94" s="60"/>
      <c r="J94" s="76">
        <f>SUM(J95:J95)</f>
        <v>0</v>
      </c>
      <c r="K94" s="76">
        <f>SUM(K95:K95)</f>
        <v>0</v>
      </c>
      <c r="L94" s="76">
        <f>SUM(L95:L95)</f>
        <v>0</v>
      </c>
      <c r="M94" s="95">
        <f t="shared" si="56"/>
        <v>0</v>
      </c>
    </row>
    <row r="95" spans="1:13" s="18" customFormat="1" ht="51">
      <c r="A95" s="62" t="s">
        <v>313</v>
      </c>
      <c r="B95" s="202" t="s">
        <v>309</v>
      </c>
      <c r="C95" s="203" t="s">
        <v>77</v>
      </c>
      <c r="D95" s="204">
        <v>0.24</v>
      </c>
      <c r="E95" s="205">
        <v>1295.3699999999999</v>
      </c>
      <c r="F95" s="191">
        <v>310.88</v>
      </c>
      <c r="G95" s="19">
        <v>0</v>
      </c>
      <c r="H95" s="19">
        <v>0</v>
      </c>
      <c r="I95" s="15">
        <f t="shared" ref="I95:I100" si="57">G95+H95</f>
        <v>0</v>
      </c>
      <c r="J95" s="19">
        <f t="shared" ref="J95:J100" si="58">TRUNC(E95*G95,2)</f>
        <v>0</v>
      </c>
      <c r="K95" s="19">
        <f t="shared" ref="K95:K100" si="59">TRUNC(E95*H95,2)</f>
        <v>0</v>
      </c>
      <c r="L95" s="15">
        <f t="shared" ref="L95:L100" si="60">J95+K95</f>
        <v>0</v>
      </c>
      <c r="M95" s="221">
        <f t="shared" si="56"/>
        <v>0</v>
      </c>
    </row>
    <row r="96" spans="1:13" s="18" customFormat="1" ht="51">
      <c r="A96" s="62" t="s">
        <v>314</v>
      </c>
      <c r="B96" s="202" t="s">
        <v>309</v>
      </c>
      <c r="C96" s="203" t="s">
        <v>77</v>
      </c>
      <c r="D96" s="204">
        <v>1.08</v>
      </c>
      <c r="E96" s="205">
        <v>1295.3699999999999</v>
      </c>
      <c r="F96" s="191">
        <v>1398.99</v>
      </c>
      <c r="G96" s="19">
        <v>0</v>
      </c>
      <c r="H96" s="19">
        <v>0</v>
      </c>
      <c r="I96" s="15">
        <f t="shared" si="57"/>
        <v>0</v>
      </c>
      <c r="J96" s="19">
        <f t="shared" si="58"/>
        <v>0</v>
      </c>
      <c r="K96" s="19">
        <f t="shared" si="59"/>
        <v>0</v>
      </c>
      <c r="L96" s="15">
        <f t="shared" si="60"/>
        <v>0</v>
      </c>
      <c r="M96" s="221">
        <f t="shared" ref="M96:M97" si="61">L96/F96</f>
        <v>0</v>
      </c>
    </row>
    <row r="97" spans="1:13" s="18" customFormat="1" ht="51">
      <c r="A97" s="62" t="s">
        <v>315</v>
      </c>
      <c r="B97" s="202" t="s">
        <v>309</v>
      </c>
      <c r="C97" s="203" t="s">
        <v>77</v>
      </c>
      <c r="D97" s="204">
        <v>3.2</v>
      </c>
      <c r="E97" s="205">
        <v>1295.3699999999999</v>
      </c>
      <c r="F97" s="191">
        <v>4145.18</v>
      </c>
      <c r="G97" s="19">
        <v>0</v>
      </c>
      <c r="H97" s="19">
        <v>0</v>
      </c>
      <c r="I97" s="15">
        <f t="shared" si="57"/>
        <v>0</v>
      </c>
      <c r="J97" s="19">
        <f t="shared" si="58"/>
        <v>0</v>
      </c>
      <c r="K97" s="19">
        <f t="shared" si="59"/>
        <v>0</v>
      </c>
      <c r="L97" s="15">
        <f t="shared" si="60"/>
        <v>0</v>
      </c>
      <c r="M97" s="221">
        <f t="shared" si="61"/>
        <v>0</v>
      </c>
    </row>
    <row r="98" spans="1:13" s="18" customFormat="1" ht="63.75">
      <c r="A98" s="62" t="s">
        <v>316</v>
      </c>
      <c r="B98" s="202" t="s">
        <v>99</v>
      </c>
      <c r="C98" s="203" t="s">
        <v>77</v>
      </c>
      <c r="D98" s="204">
        <v>0.6</v>
      </c>
      <c r="E98" s="205">
        <v>688.71</v>
      </c>
      <c r="F98" s="191">
        <v>413.22</v>
      </c>
      <c r="G98" s="19">
        <v>0</v>
      </c>
      <c r="H98" s="19">
        <v>0</v>
      </c>
      <c r="I98" s="15">
        <f t="shared" si="57"/>
        <v>0</v>
      </c>
      <c r="J98" s="19">
        <f t="shared" si="58"/>
        <v>0</v>
      </c>
      <c r="K98" s="19">
        <f t="shared" si="59"/>
        <v>0</v>
      </c>
      <c r="L98" s="15">
        <f t="shared" si="60"/>
        <v>0</v>
      </c>
      <c r="M98" s="221">
        <f t="shared" ref="M98" si="62">L98/F98</f>
        <v>0</v>
      </c>
    </row>
    <row r="99" spans="1:13" s="18" customFormat="1" ht="63.75">
      <c r="A99" s="62" t="s">
        <v>317</v>
      </c>
      <c r="B99" s="202" t="s">
        <v>99</v>
      </c>
      <c r="C99" s="203" t="s">
        <v>77</v>
      </c>
      <c r="D99" s="204">
        <v>6</v>
      </c>
      <c r="E99" s="205">
        <v>688.71</v>
      </c>
      <c r="F99" s="191">
        <v>4132.26</v>
      </c>
      <c r="G99" s="19">
        <v>0</v>
      </c>
      <c r="H99" s="19">
        <v>0</v>
      </c>
      <c r="I99" s="15">
        <f t="shared" si="57"/>
        <v>0</v>
      </c>
      <c r="J99" s="19">
        <f t="shared" si="58"/>
        <v>0</v>
      </c>
      <c r="K99" s="19">
        <f t="shared" si="59"/>
        <v>0</v>
      </c>
      <c r="L99" s="15">
        <f t="shared" si="60"/>
        <v>0</v>
      </c>
      <c r="M99" s="221">
        <f t="shared" ref="M99" si="63">L99/F99</f>
        <v>0</v>
      </c>
    </row>
    <row r="100" spans="1:13" s="18" customFormat="1" ht="51">
      <c r="A100" s="62" t="s">
        <v>318</v>
      </c>
      <c r="B100" s="202" t="s">
        <v>309</v>
      </c>
      <c r="C100" s="203" t="s">
        <v>77</v>
      </c>
      <c r="D100" s="204">
        <v>3.3</v>
      </c>
      <c r="E100" s="205">
        <v>1295.3699999999999</v>
      </c>
      <c r="F100" s="191">
        <v>4274.72</v>
      </c>
      <c r="G100" s="19">
        <v>0</v>
      </c>
      <c r="H100" s="19">
        <v>0</v>
      </c>
      <c r="I100" s="15">
        <f t="shared" si="57"/>
        <v>0</v>
      </c>
      <c r="J100" s="19">
        <f t="shared" si="58"/>
        <v>0</v>
      </c>
      <c r="K100" s="19">
        <f t="shared" si="59"/>
        <v>0</v>
      </c>
      <c r="L100" s="15">
        <f t="shared" si="60"/>
        <v>0</v>
      </c>
      <c r="M100" s="221">
        <f t="shared" ref="M100:M105" si="64">L100/F100</f>
        <v>0</v>
      </c>
    </row>
    <row r="101" spans="1:13" s="18" customFormat="1" ht="51">
      <c r="A101" s="62" t="s">
        <v>319</v>
      </c>
      <c r="B101" s="202" t="s">
        <v>309</v>
      </c>
      <c r="C101" s="203" t="s">
        <v>77</v>
      </c>
      <c r="D101" s="204">
        <v>8.8000000000000007</v>
      </c>
      <c r="E101" s="205">
        <v>1295.3699999999999</v>
      </c>
      <c r="F101" s="191">
        <v>11399.25</v>
      </c>
      <c r="G101" s="19">
        <v>0</v>
      </c>
      <c r="H101" s="19">
        <v>0</v>
      </c>
      <c r="I101" s="15">
        <f t="shared" ref="I101:I105" si="65">G101+H101</f>
        <v>0</v>
      </c>
      <c r="J101" s="19">
        <f t="shared" ref="J101:J105" si="66">TRUNC(E101*G101,2)</f>
        <v>0</v>
      </c>
      <c r="K101" s="19">
        <f t="shared" ref="K101:K105" si="67">TRUNC(E101*H101,2)</f>
        <v>0</v>
      </c>
      <c r="L101" s="15">
        <f t="shared" ref="L101:L105" si="68">J101+K101</f>
        <v>0</v>
      </c>
      <c r="M101" s="221">
        <f t="shared" si="64"/>
        <v>0</v>
      </c>
    </row>
    <row r="102" spans="1:13" s="18" customFormat="1" ht="51">
      <c r="A102" s="62" t="s">
        <v>320</v>
      </c>
      <c r="B102" s="202" t="s">
        <v>309</v>
      </c>
      <c r="C102" s="203" t="s">
        <v>77</v>
      </c>
      <c r="D102" s="204">
        <v>67.760000000000005</v>
      </c>
      <c r="E102" s="205">
        <v>1295.3699999999999</v>
      </c>
      <c r="F102" s="191">
        <v>87774.27</v>
      </c>
      <c r="G102" s="19">
        <v>0</v>
      </c>
      <c r="H102" s="19">
        <v>0</v>
      </c>
      <c r="I102" s="15">
        <f t="shared" si="65"/>
        <v>0</v>
      </c>
      <c r="J102" s="19">
        <f t="shared" si="66"/>
        <v>0</v>
      </c>
      <c r="K102" s="19">
        <f t="shared" si="67"/>
        <v>0</v>
      </c>
      <c r="L102" s="15">
        <f t="shared" si="68"/>
        <v>0</v>
      </c>
      <c r="M102" s="221">
        <f t="shared" si="64"/>
        <v>0</v>
      </c>
    </row>
    <row r="103" spans="1:13" s="18" customFormat="1">
      <c r="A103" s="62" t="s">
        <v>321</v>
      </c>
      <c r="B103" s="202" t="s">
        <v>310</v>
      </c>
      <c r="C103" s="203" t="s">
        <v>77</v>
      </c>
      <c r="D103" s="204">
        <v>6.48</v>
      </c>
      <c r="E103" s="205">
        <v>483.96</v>
      </c>
      <c r="F103" s="191">
        <v>3136.06</v>
      </c>
      <c r="G103" s="19">
        <v>0</v>
      </c>
      <c r="H103" s="19">
        <v>0</v>
      </c>
      <c r="I103" s="15">
        <f t="shared" si="65"/>
        <v>0</v>
      </c>
      <c r="J103" s="19">
        <f t="shared" si="66"/>
        <v>0</v>
      </c>
      <c r="K103" s="19">
        <f t="shared" si="67"/>
        <v>0</v>
      </c>
      <c r="L103" s="15">
        <f t="shared" si="68"/>
        <v>0</v>
      </c>
      <c r="M103" s="221">
        <f t="shared" si="64"/>
        <v>0</v>
      </c>
    </row>
    <row r="104" spans="1:13" s="18" customFormat="1" ht="51">
      <c r="A104" s="62" t="s">
        <v>322</v>
      </c>
      <c r="B104" s="202" t="s">
        <v>311</v>
      </c>
      <c r="C104" s="203" t="s">
        <v>77</v>
      </c>
      <c r="D104" s="204">
        <v>1.98</v>
      </c>
      <c r="E104" s="205">
        <v>1468.47</v>
      </c>
      <c r="F104" s="191">
        <v>2907.57</v>
      </c>
      <c r="G104" s="19">
        <v>0</v>
      </c>
      <c r="H104" s="19">
        <v>0</v>
      </c>
      <c r="I104" s="15">
        <f t="shared" si="65"/>
        <v>0</v>
      </c>
      <c r="J104" s="19">
        <f t="shared" si="66"/>
        <v>0</v>
      </c>
      <c r="K104" s="19">
        <f t="shared" si="67"/>
        <v>0</v>
      </c>
      <c r="L104" s="15">
        <f t="shared" si="68"/>
        <v>0</v>
      </c>
      <c r="M104" s="221">
        <f t="shared" si="64"/>
        <v>0</v>
      </c>
    </row>
    <row r="105" spans="1:13" s="18" customFormat="1" ht="25.5">
      <c r="A105" s="62" t="s">
        <v>323</v>
      </c>
      <c r="B105" s="202" t="s">
        <v>312</v>
      </c>
      <c r="C105" s="203" t="s">
        <v>77</v>
      </c>
      <c r="D105" s="204">
        <v>4.2</v>
      </c>
      <c r="E105" s="205">
        <v>57.04</v>
      </c>
      <c r="F105" s="191">
        <v>239.56</v>
      </c>
      <c r="G105" s="19">
        <v>0</v>
      </c>
      <c r="H105" s="19">
        <v>0</v>
      </c>
      <c r="I105" s="15">
        <f t="shared" si="65"/>
        <v>0</v>
      </c>
      <c r="J105" s="19">
        <f t="shared" si="66"/>
        <v>0</v>
      </c>
      <c r="K105" s="19">
        <f t="shared" si="67"/>
        <v>0</v>
      </c>
      <c r="L105" s="15">
        <f t="shared" si="68"/>
        <v>0</v>
      </c>
      <c r="M105" s="221">
        <f t="shared" si="64"/>
        <v>0</v>
      </c>
    </row>
    <row r="106" spans="1:13" ht="27.75" customHeight="1">
      <c r="A106" s="72" t="s">
        <v>327</v>
      </c>
      <c r="B106" s="208" t="s">
        <v>324</v>
      </c>
      <c r="C106" s="73"/>
      <c r="D106" s="74"/>
      <c r="E106" s="60"/>
      <c r="F106" s="223">
        <f>SUM(F107:F108)</f>
        <v>2280.14</v>
      </c>
      <c r="G106" s="60"/>
      <c r="H106" s="60"/>
      <c r="I106" s="60"/>
      <c r="J106" s="76"/>
      <c r="K106" s="76"/>
      <c r="L106" s="76"/>
      <c r="M106" s="222">
        <f>L106/F106</f>
        <v>0</v>
      </c>
    </row>
    <row r="107" spans="1:13" s="18" customFormat="1">
      <c r="A107" s="62" t="s">
        <v>328</v>
      </c>
      <c r="B107" s="202" t="s">
        <v>325</v>
      </c>
      <c r="C107" s="203" t="s">
        <v>77</v>
      </c>
      <c r="D107" s="204">
        <v>1.98</v>
      </c>
      <c r="E107" s="205">
        <v>241.08</v>
      </c>
      <c r="F107" s="191">
        <v>477.33</v>
      </c>
      <c r="G107" s="19">
        <v>0</v>
      </c>
      <c r="H107" s="19">
        <v>0</v>
      </c>
      <c r="I107" s="15">
        <f>G107+H107</f>
        <v>0</v>
      </c>
      <c r="J107" s="19">
        <f>TRUNC(E107*G107,2)</f>
        <v>0</v>
      </c>
      <c r="K107" s="19">
        <f>TRUNC(E107*H107,2)</f>
        <v>0</v>
      </c>
      <c r="L107" s="15">
        <f>J107+K107</f>
        <v>0</v>
      </c>
      <c r="M107" s="221">
        <f t="shared" ref="M107:M108" si="69">L107/F107</f>
        <v>0</v>
      </c>
    </row>
    <row r="108" spans="1:13" s="18" customFormat="1" ht="25.5">
      <c r="A108" s="62" t="s">
        <v>329</v>
      </c>
      <c r="B108" s="202" t="s">
        <v>326</v>
      </c>
      <c r="C108" s="203" t="s">
        <v>77</v>
      </c>
      <c r="D108" s="204">
        <v>4.4000000000000004</v>
      </c>
      <c r="E108" s="205">
        <v>409.73</v>
      </c>
      <c r="F108" s="191">
        <v>1802.81</v>
      </c>
      <c r="G108" s="19">
        <v>0</v>
      </c>
      <c r="H108" s="19">
        <v>0</v>
      </c>
      <c r="I108" s="15">
        <f>G108+H108</f>
        <v>0</v>
      </c>
      <c r="J108" s="19">
        <f>TRUNC(E108*G108,2)</f>
        <v>0</v>
      </c>
      <c r="K108" s="19">
        <f>TRUNC(E108*H108,2)</f>
        <v>0</v>
      </c>
      <c r="L108" s="15">
        <f>J108+K108</f>
        <v>0</v>
      </c>
      <c r="M108" s="221">
        <f t="shared" si="69"/>
        <v>0</v>
      </c>
    </row>
    <row r="109" spans="1:13" ht="27" customHeight="1">
      <c r="A109" s="68">
        <v>7</v>
      </c>
      <c r="B109" s="206" t="s">
        <v>330</v>
      </c>
      <c r="C109" s="69"/>
      <c r="D109" s="70"/>
      <c r="E109" s="71"/>
      <c r="F109" s="66">
        <f>SUM(F110:F117)</f>
        <v>219581.14</v>
      </c>
      <c r="G109" s="71"/>
      <c r="H109" s="71"/>
      <c r="I109" s="71"/>
      <c r="J109" s="77"/>
      <c r="K109" s="77">
        <f>K110+K112</f>
        <v>0</v>
      </c>
      <c r="L109" s="77">
        <f>L110+L112</f>
        <v>0</v>
      </c>
      <c r="M109" s="25">
        <f>L109/F109</f>
        <v>0</v>
      </c>
    </row>
    <row r="110" spans="1:13" s="18" customFormat="1" ht="51">
      <c r="A110" s="62" t="s">
        <v>101</v>
      </c>
      <c r="B110" s="202" t="s">
        <v>331</v>
      </c>
      <c r="C110" s="203" t="s">
        <v>90</v>
      </c>
      <c r="D110" s="204">
        <v>23</v>
      </c>
      <c r="E110" s="205">
        <v>1737.24</v>
      </c>
      <c r="F110" s="191">
        <v>39956.519999999997</v>
      </c>
      <c r="G110" s="19">
        <v>0</v>
      </c>
      <c r="H110" s="19">
        <v>0</v>
      </c>
      <c r="I110" s="15">
        <f>G110+H110</f>
        <v>0</v>
      </c>
      <c r="J110" s="19">
        <f>TRUNC(E110*G110,2)</f>
        <v>0</v>
      </c>
      <c r="K110" s="19">
        <f>TRUNC(E110*H110,2)</f>
        <v>0</v>
      </c>
      <c r="L110" s="15">
        <f>J110+K110</f>
        <v>0</v>
      </c>
      <c r="M110" s="221">
        <f t="shared" ref="M110:M117" si="70">L110/F110</f>
        <v>0</v>
      </c>
    </row>
    <row r="111" spans="1:13" s="18" customFormat="1" ht="51">
      <c r="A111" s="62" t="s">
        <v>102</v>
      </c>
      <c r="B111" s="202" t="s">
        <v>332</v>
      </c>
      <c r="C111" s="203" t="s">
        <v>90</v>
      </c>
      <c r="D111" s="204">
        <v>10</v>
      </c>
      <c r="E111" s="205">
        <v>1410.29</v>
      </c>
      <c r="F111" s="191">
        <v>14102.9</v>
      </c>
      <c r="G111" s="19">
        <v>0</v>
      </c>
      <c r="H111" s="19">
        <v>0</v>
      </c>
      <c r="I111" s="15">
        <f>G111+H111</f>
        <v>0</v>
      </c>
      <c r="J111" s="19">
        <f>TRUNC(E111*G111,2)</f>
        <v>0</v>
      </c>
      <c r="K111" s="19">
        <f>TRUNC(E111*H111,2)</f>
        <v>0</v>
      </c>
      <c r="L111" s="15">
        <f>J111+K111</f>
        <v>0</v>
      </c>
      <c r="M111" s="221">
        <f t="shared" si="70"/>
        <v>0</v>
      </c>
    </row>
    <row r="112" spans="1:13" s="18" customFormat="1" ht="51">
      <c r="A112" s="62" t="s">
        <v>103</v>
      </c>
      <c r="B112" s="202" t="s">
        <v>333</v>
      </c>
      <c r="C112" s="203" t="s">
        <v>90</v>
      </c>
      <c r="D112" s="204">
        <v>6</v>
      </c>
      <c r="E112" s="205">
        <v>1122</v>
      </c>
      <c r="F112" s="191">
        <v>6732</v>
      </c>
      <c r="G112" s="19">
        <v>0</v>
      </c>
      <c r="H112" s="19">
        <v>0</v>
      </c>
      <c r="I112" s="15">
        <f>G112+H112</f>
        <v>0</v>
      </c>
      <c r="J112" s="19">
        <f>TRUNC(E112*G112,2)</f>
        <v>0</v>
      </c>
      <c r="K112" s="19">
        <f>H112*E112</f>
        <v>0</v>
      </c>
      <c r="L112" s="15">
        <f>J112+K112</f>
        <v>0</v>
      </c>
      <c r="M112" s="221">
        <f t="shared" si="70"/>
        <v>0</v>
      </c>
    </row>
    <row r="113" spans="1:13" s="18" customFormat="1" ht="38.25">
      <c r="A113" s="62" t="s">
        <v>339</v>
      </c>
      <c r="B113" s="202" t="s">
        <v>334</v>
      </c>
      <c r="C113" s="203" t="s">
        <v>90</v>
      </c>
      <c r="D113" s="204">
        <v>6</v>
      </c>
      <c r="E113" s="205">
        <v>828.65</v>
      </c>
      <c r="F113" s="191">
        <v>4971.8999999999996</v>
      </c>
      <c r="G113" s="19">
        <v>0</v>
      </c>
      <c r="H113" s="19">
        <v>0</v>
      </c>
      <c r="I113" s="15">
        <f t="shared" ref="I113:I117" si="71">G113+H113</f>
        <v>0</v>
      </c>
      <c r="J113" s="19">
        <f t="shared" ref="J113:J117" si="72">TRUNC(E113*G113,2)</f>
        <v>0</v>
      </c>
      <c r="K113" s="19">
        <f t="shared" ref="K113:K117" si="73">TRUNC(E113*H113,2)</f>
        <v>0</v>
      </c>
      <c r="L113" s="15">
        <f t="shared" ref="L113:L117" si="74">J113+K113</f>
        <v>0</v>
      </c>
      <c r="M113" s="221">
        <f t="shared" si="70"/>
        <v>0</v>
      </c>
    </row>
    <row r="114" spans="1:13" s="18" customFormat="1" ht="51">
      <c r="A114" s="62" t="s">
        <v>340</v>
      </c>
      <c r="B114" s="202" t="s">
        <v>335</v>
      </c>
      <c r="C114" s="203" t="s">
        <v>77</v>
      </c>
      <c r="D114" s="204">
        <v>1189.68</v>
      </c>
      <c r="E114" s="205">
        <v>64.319999999999993</v>
      </c>
      <c r="F114" s="191">
        <v>76520.210000000006</v>
      </c>
      <c r="G114" s="19">
        <v>0</v>
      </c>
      <c r="H114" s="19">
        <v>0</v>
      </c>
      <c r="I114" s="15">
        <f t="shared" si="71"/>
        <v>0</v>
      </c>
      <c r="J114" s="19">
        <f t="shared" si="72"/>
        <v>0</v>
      </c>
      <c r="K114" s="19">
        <f t="shared" si="73"/>
        <v>0</v>
      </c>
      <c r="L114" s="15">
        <f t="shared" si="74"/>
        <v>0</v>
      </c>
      <c r="M114" s="221">
        <f t="shared" si="70"/>
        <v>0</v>
      </c>
    </row>
    <row r="115" spans="1:13" s="18" customFormat="1" ht="25.5">
      <c r="A115" s="62" t="s">
        <v>341</v>
      </c>
      <c r="B115" s="202" t="s">
        <v>336</v>
      </c>
      <c r="C115" s="203" t="s">
        <v>77</v>
      </c>
      <c r="D115" s="204">
        <v>1714.31</v>
      </c>
      <c r="E115" s="205">
        <v>16.579999999999998</v>
      </c>
      <c r="F115" s="191">
        <v>28423.25</v>
      </c>
      <c r="G115" s="19">
        <v>0</v>
      </c>
      <c r="H115" s="19">
        <v>0</v>
      </c>
      <c r="I115" s="15">
        <f t="shared" si="71"/>
        <v>0</v>
      </c>
      <c r="J115" s="19">
        <f t="shared" si="72"/>
        <v>0</v>
      </c>
      <c r="K115" s="19">
        <f t="shared" si="73"/>
        <v>0</v>
      </c>
      <c r="L115" s="15">
        <f t="shared" si="74"/>
        <v>0</v>
      </c>
      <c r="M115" s="221">
        <f t="shared" si="70"/>
        <v>0</v>
      </c>
    </row>
    <row r="116" spans="1:13" s="18" customFormat="1" ht="38.25">
      <c r="A116" s="62" t="s">
        <v>342</v>
      </c>
      <c r="B116" s="202" t="s">
        <v>337</v>
      </c>
      <c r="C116" s="203" t="s">
        <v>77</v>
      </c>
      <c r="D116" s="204">
        <v>1889.68</v>
      </c>
      <c r="E116" s="205">
        <v>23.73</v>
      </c>
      <c r="F116" s="191">
        <v>44842.1</v>
      </c>
      <c r="G116" s="19">
        <v>0</v>
      </c>
      <c r="H116" s="19">
        <v>0</v>
      </c>
      <c r="I116" s="15">
        <f t="shared" si="71"/>
        <v>0</v>
      </c>
      <c r="J116" s="19">
        <f t="shared" si="72"/>
        <v>0</v>
      </c>
      <c r="K116" s="19">
        <f t="shared" si="73"/>
        <v>0</v>
      </c>
      <c r="L116" s="15">
        <f t="shared" si="74"/>
        <v>0</v>
      </c>
      <c r="M116" s="221">
        <f t="shared" si="70"/>
        <v>0</v>
      </c>
    </row>
    <row r="117" spans="1:13" s="18" customFormat="1" ht="51">
      <c r="A117" s="62" t="s">
        <v>343</v>
      </c>
      <c r="B117" s="202" t="s">
        <v>338</v>
      </c>
      <c r="C117" s="203" t="s">
        <v>4</v>
      </c>
      <c r="D117" s="204">
        <v>213.8</v>
      </c>
      <c r="E117" s="205">
        <v>18.86</v>
      </c>
      <c r="F117" s="191">
        <v>4032.26</v>
      </c>
      <c r="G117" s="19">
        <v>0</v>
      </c>
      <c r="H117" s="19">
        <v>0</v>
      </c>
      <c r="I117" s="15">
        <f t="shared" si="71"/>
        <v>0</v>
      </c>
      <c r="J117" s="19">
        <f t="shared" si="72"/>
        <v>0</v>
      </c>
      <c r="K117" s="19">
        <f t="shared" si="73"/>
        <v>0</v>
      </c>
      <c r="L117" s="15">
        <f t="shared" si="74"/>
        <v>0</v>
      </c>
      <c r="M117" s="221">
        <f t="shared" si="70"/>
        <v>0</v>
      </c>
    </row>
    <row r="118" spans="1:13" ht="32.25" customHeight="1">
      <c r="A118" s="68">
        <v>8</v>
      </c>
      <c r="B118" s="206" t="s">
        <v>100</v>
      </c>
      <c r="C118" s="69"/>
      <c r="D118" s="70"/>
      <c r="E118" s="71"/>
      <c r="F118" s="66">
        <f>SUM(F119)</f>
        <v>7332.25</v>
      </c>
      <c r="G118" s="71"/>
      <c r="H118" s="71"/>
      <c r="I118" s="71"/>
      <c r="J118" s="77"/>
      <c r="K118" s="77"/>
      <c r="L118" s="77"/>
      <c r="M118" s="25">
        <f>L118/F118</f>
        <v>0</v>
      </c>
    </row>
    <row r="119" spans="1:13" s="18" customFormat="1">
      <c r="A119" s="62" t="s">
        <v>104</v>
      </c>
      <c r="B119" s="202" t="s">
        <v>344</v>
      </c>
      <c r="C119" s="203" t="s">
        <v>77</v>
      </c>
      <c r="D119" s="204">
        <v>463.48</v>
      </c>
      <c r="E119" s="205">
        <v>15.82</v>
      </c>
      <c r="F119" s="191">
        <v>7332.25</v>
      </c>
      <c r="G119" s="19">
        <v>0</v>
      </c>
      <c r="H119" s="19">
        <v>0</v>
      </c>
      <c r="I119" s="15">
        <f t="shared" ref="I119:I126" si="75">G119+H119</f>
        <v>0</v>
      </c>
      <c r="J119" s="19">
        <f t="shared" ref="J119:J126" si="76">TRUNC(E119*G119,2)</f>
        <v>0</v>
      </c>
      <c r="K119" s="19">
        <f t="shared" ref="K119:K126" si="77">TRUNC(E119*H119,2)</f>
        <v>0</v>
      </c>
      <c r="L119" s="15">
        <f t="shared" ref="L119:L126" si="78">J119+K119</f>
        <v>0</v>
      </c>
      <c r="M119" s="221">
        <f t="shared" ref="M119:M121" si="79">L119/F119</f>
        <v>0</v>
      </c>
    </row>
    <row r="120" spans="1:13" s="18" customFormat="1" ht="24.75" customHeight="1">
      <c r="A120" s="193">
        <v>9</v>
      </c>
      <c r="B120" s="207" t="s">
        <v>345</v>
      </c>
      <c r="C120" s="216"/>
      <c r="D120" s="217"/>
      <c r="E120" s="194"/>
      <c r="F120" s="214">
        <f>SUM(F121:F128)</f>
        <v>154110.93</v>
      </c>
      <c r="G120" s="195">
        <v>0</v>
      </c>
      <c r="H120" s="195">
        <v>0</v>
      </c>
      <c r="I120" s="195">
        <f t="shared" si="75"/>
        <v>0</v>
      </c>
      <c r="J120" s="195">
        <f t="shared" si="76"/>
        <v>0</v>
      </c>
      <c r="K120" s="195">
        <f t="shared" si="77"/>
        <v>0</v>
      </c>
      <c r="L120" s="195">
        <f t="shared" si="78"/>
        <v>0</v>
      </c>
      <c r="M120" s="25">
        <f>L120/F120</f>
        <v>0</v>
      </c>
    </row>
    <row r="121" spans="1:13" s="18" customFormat="1" ht="38.25">
      <c r="A121" s="62" t="s">
        <v>105</v>
      </c>
      <c r="B121" s="202" t="s">
        <v>346</v>
      </c>
      <c r="C121" s="203" t="s">
        <v>77</v>
      </c>
      <c r="D121" s="204">
        <v>1969.41</v>
      </c>
      <c r="E121" s="205">
        <v>3.98</v>
      </c>
      <c r="F121" s="191">
        <v>7838.25</v>
      </c>
      <c r="G121" s="19">
        <v>0</v>
      </c>
      <c r="H121" s="19">
        <v>0</v>
      </c>
      <c r="I121" s="15">
        <f t="shared" si="75"/>
        <v>0</v>
      </c>
      <c r="J121" s="19">
        <f t="shared" si="76"/>
        <v>0</v>
      </c>
      <c r="K121" s="19">
        <f t="shared" si="77"/>
        <v>0</v>
      </c>
      <c r="L121" s="15">
        <f t="shared" si="78"/>
        <v>0</v>
      </c>
      <c r="M121" s="221">
        <f t="shared" si="79"/>
        <v>0</v>
      </c>
    </row>
    <row r="122" spans="1:13" s="18" customFormat="1" ht="51">
      <c r="A122" s="62" t="s">
        <v>106</v>
      </c>
      <c r="B122" s="202" t="s">
        <v>347</v>
      </c>
      <c r="C122" s="203" t="s">
        <v>77</v>
      </c>
      <c r="D122" s="204">
        <v>579.57000000000005</v>
      </c>
      <c r="E122" s="205">
        <v>6.53</v>
      </c>
      <c r="F122" s="191">
        <v>3784.59</v>
      </c>
      <c r="G122" s="19">
        <v>0</v>
      </c>
      <c r="H122" s="19">
        <v>0</v>
      </c>
      <c r="I122" s="15">
        <f t="shared" si="75"/>
        <v>0</v>
      </c>
      <c r="J122" s="19">
        <f t="shared" si="76"/>
        <v>0</v>
      </c>
      <c r="K122" s="19">
        <f t="shared" si="77"/>
        <v>0</v>
      </c>
      <c r="L122" s="15">
        <f t="shared" si="78"/>
        <v>0</v>
      </c>
      <c r="M122" s="221">
        <f t="shared" ref="M122:M124" si="80">L122/F122</f>
        <v>0</v>
      </c>
    </row>
    <row r="123" spans="1:13" s="18" customFormat="1" ht="76.5">
      <c r="A123" s="62" t="s">
        <v>107</v>
      </c>
      <c r="B123" s="202" t="s">
        <v>113</v>
      </c>
      <c r="C123" s="203" t="s">
        <v>77</v>
      </c>
      <c r="D123" s="204">
        <v>1969.41</v>
      </c>
      <c r="E123" s="205">
        <v>25.82</v>
      </c>
      <c r="F123" s="191">
        <v>50850.16</v>
      </c>
      <c r="G123" s="19">
        <v>0</v>
      </c>
      <c r="H123" s="19">
        <v>0</v>
      </c>
      <c r="I123" s="15">
        <f t="shared" si="75"/>
        <v>0</v>
      </c>
      <c r="J123" s="19">
        <f t="shared" si="76"/>
        <v>0</v>
      </c>
      <c r="K123" s="19">
        <f t="shared" si="77"/>
        <v>0</v>
      </c>
      <c r="L123" s="15">
        <f t="shared" si="78"/>
        <v>0</v>
      </c>
      <c r="M123" s="221">
        <f t="shared" si="80"/>
        <v>0</v>
      </c>
    </row>
    <row r="124" spans="1:13" s="18" customFormat="1" ht="76.5">
      <c r="A124" s="62" t="s">
        <v>108</v>
      </c>
      <c r="B124" s="202" t="s">
        <v>348</v>
      </c>
      <c r="C124" s="203" t="s">
        <v>77</v>
      </c>
      <c r="D124" s="204">
        <v>1307.77</v>
      </c>
      <c r="E124" s="205">
        <v>22.05</v>
      </c>
      <c r="F124" s="191">
        <v>28836.32</v>
      </c>
      <c r="G124" s="19">
        <v>0</v>
      </c>
      <c r="H124" s="19">
        <v>0</v>
      </c>
      <c r="I124" s="15">
        <f t="shared" si="75"/>
        <v>0</v>
      </c>
      <c r="J124" s="19">
        <f t="shared" si="76"/>
        <v>0</v>
      </c>
      <c r="K124" s="19">
        <f t="shared" si="77"/>
        <v>0</v>
      </c>
      <c r="L124" s="15">
        <f t="shared" si="78"/>
        <v>0</v>
      </c>
      <c r="M124" s="221">
        <f t="shared" si="80"/>
        <v>0</v>
      </c>
    </row>
    <row r="125" spans="1:13" s="18" customFormat="1" ht="76.5">
      <c r="A125" s="62" t="s">
        <v>109</v>
      </c>
      <c r="B125" s="202" t="s">
        <v>348</v>
      </c>
      <c r="C125" s="203" t="s">
        <v>77</v>
      </c>
      <c r="D125" s="204">
        <v>579.57000000000005</v>
      </c>
      <c r="E125" s="205">
        <v>22.05</v>
      </c>
      <c r="F125" s="191">
        <v>12779.51</v>
      </c>
      <c r="G125" s="19">
        <v>0</v>
      </c>
      <c r="H125" s="19">
        <v>0</v>
      </c>
      <c r="I125" s="15">
        <f t="shared" si="75"/>
        <v>0</v>
      </c>
      <c r="J125" s="19">
        <f t="shared" si="76"/>
        <v>0</v>
      </c>
      <c r="K125" s="19">
        <f t="shared" si="77"/>
        <v>0</v>
      </c>
      <c r="L125" s="15">
        <f t="shared" si="78"/>
        <v>0</v>
      </c>
      <c r="M125" s="221">
        <f t="shared" ref="M125:M128" si="81">L125/F125</f>
        <v>0</v>
      </c>
    </row>
    <row r="126" spans="1:13" s="18" customFormat="1" ht="51">
      <c r="A126" s="62" t="s">
        <v>110</v>
      </c>
      <c r="B126" s="202" t="s">
        <v>349</v>
      </c>
      <c r="C126" s="203" t="s">
        <v>77</v>
      </c>
      <c r="D126" s="204">
        <v>439.53</v>
      </c>
      <c r="E126" s="205">
        <v>64.239999999999995</v>
      </c>
      <c r="F126" s="191">
        <v>28235.4</v>
      </c>
      <c r="G126" s="19">
        <v>0</v>
      </c>
      <c r="H126" s="19">
        <v>0</v>
      </c>
      <c r="I126" s="15">
        <f t="shared" si="75"/>
        <v>0</v>
      </c>
      <c r="J126" s="19">
        <f t="shared" si="76"/>
        <v>0</v>
      </c>
      <c r="K126" s="19">
        <f t="shared" si="77"/>
        <v>0</v>
      </c>
      <c r="L126" s="15">
        <f t="shared" si="78"/>
        <v>0</v>
      </c>
      <c r="M126" s="221">
        <f t="shared" si="81"/>
        <v>0</v>
      </c>
    </row>
    <row r="127" spans="1:13" s="18" customFormat="1" ht="38.25">
      <c r="A127" s="62" t="s">
        <v>111</v>
      </c>
      <c r="B127" s="202" t="s">
        <v>350</v>
      </c>
      <c r="C127" s="203" t="s">
        <v>77</v>
      </c>
      <c r="D127" s="204">
        <v>222.12</v>
      </c>
      <c r="E127" s="205">
        <v>62.59</v>
      </c>
      <c r="F127" s="191">
        <v>13902.49</v>
      </c>
      <c r="G127" s="19">
        <v>0</v>
      </c>
      <c r="H127" s="19">
        <v>0</v>
      </c>
      <c r="I127" s="15">
        <f t="shared" ref="I127:I128" si="82">G127+H127</f>
        <v>0</v>
      </c>
      <c r="J127" s="19">
        <f t="shared" ref="J127:J128" si="83">TRUNC(E127*G127,2)</f>
        <v>0</v>
      </c>
      <c r="K127" s="19">
        <f t="shared" ref="K127:K128" si="84">TRUNC(E127*H127,2)</f>
        <v>0</v>
      </c>
      <c r="L127" s="15">
        <f t="shared" ref="L127:L128" si="85">J127+K127</f>
        <v>0</v>
      </c>
      <c r="M127" s="221">
        <f t="shared" si="81"/>
        <v>0</v>
      </c>
    </row>
    <row r="128" spans="1:13" s="18" customFormat="1" ht="25.5">
      <c r="A128" s="62" t="s">
        <v>112</v>
      </c>
      <c r="B128" s="202" t="s">
        <v>351</v>
      </c>
      <c r="C128" s="203" t="s">
        <v>4</v>
      </c>
      <c r="D128" s="204">
        <v>257.14999999999998</v>
      </c>
      <c r="E128" s="205">
        <v>30.66</v>
      </c>
      <c r="F128" s="191">
        <v>7884.21</v>
      </c>
      <c r="G128" s="19">
        <v>0</v>
      </c>
      <c r="H128" s="19">
        <v>0</v>
      </c>
      <c r="I128" s="15">
        <f t="shared" si="82"/>
        <v>0</v>
      </c>
      <c r="J128" s="19">
        <f t="shared" si="83"/>
        <v>0</v>
      </c>
      <c r="K128" s="19">
        <f t="shared" si="84"/>
        <v>0</v>
      </c>
      <c r="L128" s="15">
        <f t="shared" si="85"/>
        <v>0</v>
      </c>
      <c r="M128" s="221">
        <f t="shared" si="81"/>
        <v>0</v>
      </c>
    </row>
    <row r="129" spans="1:13" ht="27.75" customHeight="1">
      <c r="A129" s="68">
        <v>10</v>
      </c>
      <c r="B129" s="206" t="s">
        <v>352</v>
      </c>
      <c r="C129" s="69"/>
      <c r="D129" s="70"/>
      <c r="E129" s="71"/>
      <c r="F129" s="66">
        <f>F130+F138</f>
        <v>127667.35</v>
      </c>
      <c r="G129" s="71"/>
      <c r="H129" s="71"/>
      <c r="I129" s="71"/>
      <c r="J129" s="77"/>
      <c r="K129" s="77"/>
      <c r="L129" s="77"/>
      <c r="M129" s="25">
        <f>L129/F129</f>
        <v>0</v>
      </c>
    </row>
    <row r="130" spans="1:13" s="18" customFormat="1" ht="30" customHeight="1">
      <c r="A130" s="224" t="s">
        <v>114</v>
      </c>
      <c r="B130" s="208" t="s">
        <v>353</v>
      </c>
      <c r="C130" s="209"/>
      <c r="D130" s="210"/>
      <c r="E130" s="201"/>
      <c r="F130" s="60">
        <f>SUM(F131:F137)</f>
        <v>102170.13</v>
      </c>
      <c r="G130" s="61">
        <v>0</v>
      </c>
      <c r="H130" s="61">
        <v>0</v>
      </c>
      <c r="I130" s="61">
        <f t="shared" ref="I130:I137" si="86">G130+H130</f>
        <v>0</v>
      </c>
      <c r="J130" s="61">
        <f t="shared" ref="J130:J137" si="87">TRUNC(E130*G130,2)</f>
        <v>0</v>
      </c>
      <c r="K130" s="61">
        <f t="shared" ref="K130:K137" si="88">TRUNC(E130*H130,2)</f>
        <v>0</v>
      </c>
      <c r="L130" s="61">
        <f t="shared" ref="L130:L137" si="89">J130+K130</f>
        <v>0</v>
      </c>
      <c r="M130" s="95">
        <f t="shared" ref="M130:M137" si="90">L130/F130</f>
        <v>0</v>
      </c>
    </row>
    <row r="131" spans="1:13" s="18" customFormat="1" ht="63.75">
      <c r="A131" s="62" t="s">
        <v>354</v>
      </c>
      <c r="B131" s="202" t="s">
        <v>361</v>
      </c>
      <c r="C131" s="203" t="s">
        <v>77</v>
      </c>
      <c r="D131" s="204">
        <v>814.48</v>
      </c>
      <c r="E131" s="205">
        <v>33.4</v>
      </c>
      <c r="F131" s="191">
        <v>27203.63</v>
      </c>
      <c r="G131" s="19">
        <v>0</v>
      </c>
      <c r="H131" s="19">
        <v>0</v>
      </c>
      <c r="I131" s="15">
        <f t="shared" si="86"/>
        <v>0</v>
      </c>
      <c r="J131" s="19">
        <f t="shared" si="87"/>
        <v>0</v>
      </c>
      <c r="K131" s="19">
        <f t="shared" si="88"/>
        <v>0</v>
      </c>
      <c r="L131" s="15">
        <f t="shared" si="89"/>
        <v>0</v>
      </c>
      <c r="M131" s="221">
        <f t="shared" si="90"/>
        <v>0</v>
      </c>
    </row>
    <row r="132" spans="1:13" s="18" customFormat="1" ht="38.25">
      <c r="A132" s="62" t="s">
        <v>355</v>
      </c>
      <c r="B132" s="202" t="s">
        <v>362</v>
      </c>
      <c r="C132" s="203" t="s">
        <v>77</v>
      </c>
      <c r="D132" s="204">
        <v>814.48</v>
      </c>
      <c r="E132" s="205">
        <v>30.58</v>
      </c>
      <c r="F132" s="191">
        <v>24906.79</v>
      </c>
      <c r="G132" s="19">
        <v>0</v>
      </c>
      <c r="H132" s="19">
        <v>0</v>
      </c>
      <c r="I132" s="15">
        <f t="shared" si="86"/>
        <v>0</v>
      </c>
      <c r="J132" s="19">
        <f t="shared" si="87"/>
        <v>0</v>
      </c>
      <c r="K132" s="19">
        <f t="shared" si="88"/>
        <v>0</v>
      </c>
      <c r="L132" s="15">
        <f t="shared" si="89"/>
        <v>0</v>
      </c>
      <c r="M132" s="221">
        <f t="shared" si="90"/>
        <v>0</v>
      </c>
    </row>
    <row r="133" spans="1:13" s="18" customFormat="1" ht="38.25">
      <c r="A133" s="62" t="s">
        <v>356</v>
      </c>
      <c r="B133" s="202" t="s">
        <v>363</v>
      </c>
      <c r="C133" s="203" t="s">
        <v>77</v>
      </c>
      <c r="D133" s="204">
        <v>65.28</v>
      </c>
      <c r="E133" s="205">
        <v>50.5</v>
      </c>
      <c r="F133" s="191">
        <v>3296.64</v>
      </c>
      <c r="G133" s="19">
        <v>0</v>
      </c>
      <c r="H133" s="19">
        <v>0</v>
      </c>
      <c r="I133" s="15">
        <f t="shared" si="86"/>
        <v>0</v>
      </c>
      <c r="J133" s="19">
        <f t="shared" si="87"/>
        <v>0</v>
      </c>
      <c r="K133" s="19">
        <f t="shared" si="88"/>
        <v>0</v>
      </c>
      <c r="L133" s="15">
        <f t="shared" si="89"/>
        <v>0</v>
      </c>
      <c r="M133" s="221">
        <f t="shared" si="90"/>
        <v>0</v>
      </c>
    </row>
    <row r="134" spans="1:13" s="18" customFormat="1" ht="38.25">
      <c r="A134" s="62" t="s">
        <v>357</v>
      </c>
      <c r="B134" s="202" t="s">
        <v>363</v>
      </c>
      <c r="C134" s="203" t="s">
        <v>77</v>
      </c>
      <c r="D134" s="204">
        <v>749.2</v>
      </c>
      <c r="E134" s="205">
        <v>50.5</v>
      </c>
      <c r="F134" s="191">
        <v>37834.6</v>
      </c>
      <c r="G134" s="19">
        <v>0</v>
      </c>
      <c r="H134" s="19">
        <v>0</v>
      </c>
      <c r="I134" s="15">
        <f t="shared" si="86"/>
        <v>0</v>
      </c>
      <c r="J134" s="19">
        <f t="shared" si="87"/>
        <v>0</v>
      </c>
      <c r="K134" s="19">
        <f t="shared" si="88"/>
        <v>0</v>
      </c>
      <c r="L134" s="15">
        <f t="shared" si="89"/>
        <v>0</v>
      </c>
      <c r="M134" s="221">
        <f t="shared" si="90"/>
        <v>0</v>
      </c>
    </row>
    <row r="135" spans="1:13" s="18" customFormat="1" ht="38.25">
      <c r="A135" s="62" t="s">
        <v>358</v>
      </c>
      <c r="B135" s="202" t="s">
        <v>364</v>
      </c>
      <c r="C135" s="203" t="s">
        <v>77</v>
      </c>
      <c r="D135" s="204">
        <v>40.950000000000003</v>
      </c>
      <c r="E135" s="205">
        <v>169.18</v>
      </c>
      <c r="F135" s="191">
        <v>6927.92</v>
      </c>
      <c r="G135" s="19">
        <v>0</v>
      </c>
      <c r="H135" s="19">
        <v>0</v>
      </c>
      <c r="I135" s="15">
        <f t="shared" si="86"/>
        <v>0</v>
      </c>
      <c r="J135" s="19">
        <f t="shared" si="87"/>
        <v>0</v>
      </c>
      <c r="K135" s="19">
        <f t="shared" si="88"/>
        <v>0</v>
      </c>
      <c r="L135" s="15">
        <f t="shared" si="89"/>
        <v>0</v>
      </c>
      <c r="M135" s="221">
        <f t="shared" si="90"/>
        <v>0</v>
      </c>
    </row>
    <row r="136" spans="1:13" s="18" customFormat="1" ht="25.5">
      <c r="A136" s="62" t="s">
        <v>359</v>
      </c>
      <c r="B136" s="202" t="s">
        <v>365</v>
      </c>
      <c r="C136" s="203" t="s">
        <v>77</v>
      </c>
      <c r="D136" s="204">
        <v>5.4</v>
      </c>
      <c r="E136" s="205">
        <v>116.99</v>
      </c>
      <c r="F136" s="191">
        <v>631.74</v>
      </c>
      <c r="G136" s="19">
        <v>0</v>
      </c>
      <c r="H136" s="19">
        <v>0</v>
      </c>
      <c r="I136" s="15">
        <f t="shared" si="86"/>
        <v>0</v>
      </c>
      <c r="J136" s="19">
        <f t="shared" si="87"/>
        <v>0</v>
      </c>
      <c r="K136" s="19">
        <f t="shared" si="88"/>
        <v>0</v>
      </c>
      <c r="L136" s="15">
        <f t="shared" si="89"/>
        <v>0</v>
      </c>
      <c r="M136" s="221">
        <f t="shared" si="90"/>
        <v>0</v>
      </c>
    </row>
    <row r="137" spans="1:13" s="18" customFormat="1">
      <c r="A137" s="62" t="s">
        <v>360</v>
      </c>
      <c r="B137" s="202" t="s">
        <v>366</v>
      </c>
      <c r="C137" s="203" t="s">
        <v>4</v>
      </c>
      <c r="D137" s="204">
        <v>18.5</v>
      </c>
      <c r="E137" s="205">
        <v>73.989999999999995</v>
      </c>
      <c r="F137" s="191">
        <v>1368.81</v>
      </c>
      <c r="G137" s="19">
        <v>0</v>
      </c>
      <c r="H137" s="19">
        <v>0</v>
      </c>
      <c r="I137" s="15">
        <f t="shared" si="86"/>
        <v>0</v>
      </c>
      <c r="J137" s="19">
        <f t="shared" si="87"/>
        <v>0</v>
      </c>
      <c r="K137" s="19">
        <f t="shared" si="88"/>
        <v>0</v>
      </c>
      <c r="L137" s="15">
        <f t="shared" si="89"/>
        <v>0</v>
      </c>
      <c r="M137" s="221">
        <f t="shared" si="90"/>
        <v>0</v>
      </c>
    </row>
    <row r="138" spans="1:13" ht="35.25" customHeight="1">
      <c r="A138" s="72" t="s">
        <v>115</v>
      </c>
      <c r="B138" s="208" t="s">
        <v>367</v>
      </c>
      <c r="C138" s="73"/>
      <c r="D138" s="74"/>
      <c r="E138" s="60"/>
      <c r="F138" s="223">
        <f>SUM(F139:F142)</f>
        <v>25497.220000000005</v>
      </c>
      <c r="G138" s="60"/>
      <c r="H138" s="60"/>
      <c r="I138" s="60"/>
      <c r="J138" s="76"/>
      <c r="K138" s="76"/>
      <c r="L138" s="76"/>
      <c r="M138" s="222">
        <f>L138/F138</f>
        <v>0</v>
      </c>
    </row>
    <row r="139" spans="1:13" s="18" customFormat="1" ht="38.25">
      <c r="A139" s="62" t="s">
        <v>372</v>
      </c>
      <c r="B139" s="202" t="s">
        <v>368</v>
      </c>
      <c r="C139" s="203" t="s">
        <v>67</v>
      </c>
      <c r="D139" s="204">
        <v>25.08</v>
      </c>
      <c r="E139" s="205">
        <v>656.85</v>
      </c>
      <c r="F139" s="191">
        <v>16473.79</v>
      </c>
      <c r="G139" s="19">
        <v>0</v>
      </c>
      <c r="H139" s="19">
        <v>0</v>
      </c>
      <c r="I139" s="15">
        <f>G139+H139</f>
        <v>0</v>
      </c>
      <c r="J139" s="19">
        <f>TRUNC(E139*G139,2)</f>
        <v>0</v>
      </c>
      <c r="K139" s="19">
        <f>TRUNC(E139*H139,2)</f>
        <v>0</v>
      </c>
      <c r="L139" s="15">
        <f>J139+K139</f>
        <v>0</v>
      </c>
      <c r="M139" s="221">
        <f t="shared" ref="M139:M142" si="91">L139/F139</f>
        <v>0</v>
      </c>
    </row>
    <row r="140" spans="1:13" s="18" customFormat="1" ht="38.25">
      <c r="A140" s="62" t="s">
        <v>373</v>
      </c>
      <c r="B140" s="202" t="s">
        <v>369</v>
      </c>
      <c r="C140" s="203" t="s">
        <v>67</v>
      </c>
      <c r="D140" s="204">
        <v>11.98</v>
      </c>
      <c r="E140" s="205">
        <v>373.01</v>
      </c>
      <c r="F140" s="191">
        <v>4468.6499999999996</v>
      </c>
      <c r="G140" s="19">
        <v>0</v>
      </c>
      <c r="H140" s="19">
        <v>0</v>
      </c>
      <c r="I140" s="15">
        <f>G140+H140</f>
        <v>0</v>
      </c>
      <c r="J140" s="19">
        <f>TRUNC(E140*G140,2)</f>
        <v>0</v>
      </c>
      <c r="K140" s="19">
        <f>TRUNC(E140*H140,2)</f>
        <v>0</v>
      </c>
      <c r="L140" s="15">
        <f>J140+K140</f>
        <v>0</v>
      </c>
      <c r="M140" s="221">
        <f t="shared" si="91"/>
        <v>0</v>
      </c>
    </row>
    <row r="141" spans="1:13" s="18" customFormat="1" ht="38.25">
      <c r="A141" s="62" t="s">
        <v>374</v>
      </c>
      <c r="B141" s="202" t="s">
        <v>370</v>
      </c>
      <c r="C141" s="203" t="s">
        <v>4</v>
      </c>
      <c r="D141" s="204">
        <v>27.3</v>
      </c>
      <c r="E141" s="205">
        <v>28.04</v>
      </c>
      <c r="F141" s="191">
        <v>765.49</v>
      </c>
      <c r="G141" s="19">
        <v>0</v>
      </c>
      <c r="H141" s="19">
        <v>0</v>
      </c>
      <c r="I141" s="15">
        <f>G141+H141</f>
        <v>0</v>
      </c>
      <c r="J141" s="19">
        <f>TRUNC(E141*G141,2)</f>
        <v>0</v>
      </c>
      <c r="K141" s="19">
        <f>TRUNC(E141*H141,2)</f>
        <v>0</v>
      </c>
      <c r="L141" s="15">
        <f>J141+K141</f>
        <v>0</v>
      </c>
      <c r="M141" s="221">
        <f t="shared" si="91"/>
        <v>0</v>
      </c>
    </row>
    <row r="142" spans="1:13" s="18" customFormat="1" ht="38.25">
      <c r="A142" s="62" t="s">
        <v>375</v>
      </c>
      <c r="B142" s="202" t="s">
        <v>371</v>
      </c>
      <c r="C142" s="203" t="s">
        <v>67</v>
      </c>
      <c r="D142" s="204">
        <v>11.28</v>
      </c>
      <c r="E142" s="205">
        <v>335.93</v>
      </c>
      <c r="F142" s="191">
        <v>3789.29</v>
      </c>
      <c r="G142" s="19">
        <v>0</v>
      </c>
      <c r="H142" s="19">
        <v>0</v>
      </c>
      <c r="I142" s="15">
        <f>G142+H142</f>
        <v>0</v>
      </c>
      <c r="J142" s="19">
        <f>TRUNC(E142*G142,2)</f>
        <v>0</v>
      </c>
      <c r="K142" s="19">
        <f>TRUNC(E142*H142,2)</f>
        <v>0</v>
      </c>
      <c r="L142" s="15">
        <f>J142+K142</f>
        <v>0</v>
      </c>
      <c r="M142" s="221">
        <f t="shared" si="91"/>
        <v>0</v>
      </c>
    </row>
    <row r="143" spans="1:13" ht="33" customHeight="1">
      <c r="A143" s="68">
        <v>11</v>
      </c>
      <c r="B143" s="206" t="s">
        <v>376</v>
      </c>
      <c r="C143" s="69"/>
      <c r="D143" s="70"/>
      <c r="E143" s="71"/>
      <c r="F143" s="66">
        <f>SUM(F144:F150)</f>
        <v>45376.000000000007</v>
      </c>
      <c r="G143" s="71"/>
      <c r="H143" s="71"/>
      <c r="I143" s="71"/>
      <c r="J143" s="77"/>
      <c r="K143" s="77"/>
      <c r="L143" s="77"/>
      <c r="M143" s="25">
        <f>L143/F143</f>
        <v>0</v>
      </c>
    </row>
    <row r="144" spans="1:13" s="18" customFormat="1" ht="25.5">
      <c r="A144" s="62" t="s">
        <v>116</v>
      </c>
      <c r="B144" s="202" t="s">
        <v>381</v>
      </c>
      <c r="C144" s="203" t="s">
        <v>4</v>
      </c>
      <c r="D144" s="204">
        <v>432.55</v>
      </c>
      <c r="E144" s="205">
        <v>26.45</v>
      </c>
      <c r="F144" s="191">
        <v>11440.94</v>
      </c>
      <c r="G144" s="19">
        <v>0</v>
      </c>
      <c r="H144" s="19">
        <v>0</v>
      </c>
      <c r="I144" s="15">
        <f t="shared" ref="I144:I148" si="92">G144+H144</f>
        <v>0</v>
      </c>
      <c r="J144" s="19">
        <f t="shared" ref="J144:J148" si="93">TRUNC(E144*G144,2)</f>
        <v>0</v>
      </c>
      <c r="K144" s="19">
        <f t="shared" ref="K144:K148" si="94">TRUNC(E144*H144,2)</f>
        <v>0</v>
      </c>
      <c r="L144" s="15">
        <f t="shared" ref="L144:L148" si="95">J144+K144</f>
        <v>0</v>
      </c>
      <c r="M144" s="221">
        <f t="shared" ref="M144:M148" si="96">L144/F144</f>
        <v>0</v>
      </c>
    </row>
    <row r="145" spans="1:13" s="18" customFormat="1" ht="25.5">
      <c r="A145" s="62" t="s">
        <v>117</v>
      </c>
      <c r="B145" s="202" t="s">
        <v>381</v>
      </c>
      <c r="C145" s="203" t="s">
        <v>4</v>
      </c>
      <c r="D145" s="204">
        <v>579.57000000000005</v>
      </c>
      <c r="E145" s="205">
        <v>26.45</v>
      </c>
      <c r="F145" s="191">
        <v>15329.62</v>
      </c>
      <c r="G145" s="19">
        <v>0</v>
      </c>
      <c r="H145" s="19">
        <v>0</v>
      </c>
      <c r="I145" s="15">
        <f t="shared" si="92"/>
        <v>0</v>
      </c>
      <c r="J145" s="19">
        <f t="shared" si="93"/>
        <v>0</v>
      </c>
      <c r="K145" s="19">
        <f t="shared" si="94"/>
        <v>0</v>
      </c>
      <c r="L145" s="15">
        <f t="shared" si="95"/>
        <v>0</v>
      </c>
      <c r="M145" s="221">
        <f t="shared" si="96"/>
        <v>0</v>
      </c>
    </row>
    <row r="146" spans="1:13" s="18" customFormat="1" ht="25.5">
      <c r="A146" s="62" t="s">
        <v>118</v>
      </c>
      <c r="B146" s="202" t="s">
        <v>382</v>
      </c>
      <c r="C146" s="203" t="s">
        <v>77</v>
      </c>
      <c r="D146" s="204">
        <v>1307.77</v>
      </c>
      <c r="E146" s="205">
        <v>8.49</v>
      </c>
      <c r="F146" s="191">
        <v>11102.96</v>
      </c>
      <c r="G146" s="19">
        <v>0</v>
      </c>
      <c r="H146" s="19">
        <v>0</v>
      </c>
      <c r="I146" s="15">
        <f t="shared" si="92"/>
        <v>0</v>
      </c>
      <c r="J146" s="19">
        <f t="shared" si="93"/>
        <v>0</v>
      </c>
      <c r="K146" s="19">
        <f t="shared" si="94"/>
        <v>0</v>
      </c>
      <c r="L146" s="15">
        <f t="shared" si="95"/>
        <v>0</v>
      </c>
      <c r="M146" s="221">
        <f t="shared" si="96"/>
        <v>0</v>
      </c>
    </row>
    <row r="147" spans="1:13" s="18" customFormat="1" ht="25.5">
      <c r="A147" s="62" t="s">
        <v>377</v>
      </c>
      <c r="B147" s="202" t="s">
        <v>383</v>
      </c>
      <c r="C147" s="203" t="s">
        <v>77</v>
      </c>
      <c r="D147" s="204">
        <v>569.57000000000005</v>
      </c>
      <c r="E147" s="205">
        <v>10.37</v>
      </c>
      <c r="F147" s="191">
        <v>5906.44</v>
      </c>
      <c r="G147" s="19">
        <v>0</v>
      </c>
      <c r="H147" s="19">
        <v>0</v>
      </c>
      <c r="I147" s="15">
        <f t="shared" si="92"/>
        <v>0</v>
      </c>
      <c r="J147" s="19">
        <f t="shared" si="93"/>
        <v>0</v>
      </c>
      <c r="K147" s="19">
        <f t="shared" si="94"/>
        <v>0</v>
      </c>
      <c r="L147" s="15">
        <f t="shared" si="95"/>
        <v>0</v>
      </c>
      <c r="M147" s="221">
        <f t="shared" si="96"/>
        <v>0</v>
      </c>
    </row>
    <row r="148" spans="1:13" s="18" customFormat="1" ht="25.5">
      <c r="A148" s="62" t="s">
        <v>378</v>
      </c>
      <c r="B148" s="202" t="s">
        <v>384</v>
      </c>
      <c r="C148" s="203" t="s">
        <v>77</v>
      </c>
      <c r="D148" s="204">
        <v>25.72</v>
      </c>
      <c r="E148" s="205">
        <v>13.23</v>
      </c>
      <c r="F148" s="191">
        <v>340.27</v>
      </c>
      <c r="G148" s="19">
        <v>0</v>
      </c>
      <c r="H148" s="19">
        <v>0</v>
      </c>
      <c r="I148" s="15">
        <f t="shared" si="92"/>
        <v>0</v>
      </c>
      <c r="J148" s="19">
        <f t="shared" si="93"/>
        <v>0</v>
      </c>
      <c r="K148" s="19">
        <f t="shared" si="94"/>
        <v>0</v>
      </c>
      <c r="L148" s="15">
        <f t="shared" si="95"/>
        <v>0</v>
      </c>
      <c r="M148" s="221">
        <f t="shared" si="96"/>
        <v>0</v>
      </c>
    </row>
    <row r="149" spans="1:13" s="18" customFormat="1" ht="51">
      <c r="A149" s="62" t="s">
        <v>379</v>
      </c>
      <c r="B149" s="202" t="s">
        <v>385</v>
      </c>
      <c r="C149" s="203" t="s">
        <v>77</v>
      </c>
      <c r="D149" s="204">
        <v>21.6</v>
      </c>
      <c r="E149" s="205">
        <v>19.82</v>
      </c>
      <c r="F149" s="191">
        <v>428.11</v>
      </c>
      <c r="G149" s="19">
        <v>0</v>
      </c>
      <c r="H149" s="19">
        <v>0</v>
      </c>
      <c r="I149" s="15">
        <f>G149+H149</f>
        <v>0</v>
      </c>
      <c r="J149" s="19">
        <f>TRUNC(E149*G149,2)</f>
        <v>0</v>
      </c>
      <c r="K149" s="19">
        <f>TRUNC(E149*H149,2)</f>
        <v>0</v>
      </c>
      <c r="L149" s="15">
        <f>J149+K149</f>
        <v>0</v>
      </c>
      <c r="M149" s="221">
        <f>L149/F149</f>
        <v>0</v>
      </c>
    </row>
    <row r="150" spans="1:13" s="18" customFormat="1" ht="25.5">
      <c r="A150" s="62" t="s">
        <v>380</v>
      </c>
      <c r="B150" s="202" t="s">
        <v>384</v>
      </c>
      <c r="C150" s="203" t="s">
        <v>77</v>
      </c>
      <c r="D150" s="204">
        <v>62.56</v>
      </c>
      <c r="E150" s="205">
        <v>13.23</v>
      </c>
      <c r="F150" s="191">
        <v>827.66</v>
      </c>
      <c r="G150" s="19">
        <v>0</v>
      </c>
      <c r="H150" s="19">
        <v>0</v>
      </c>
      <c r="I150" s="15">
        <f>G150+H150</f>
        <v>0</v>
      </c>
      <c r="J150" s="19">
        <f>TRUNC(E150*G150,2)</f>
        <v>0</v>
      </c>
      <c r="K150" s="19">
        <f>TRUNC(E150*H150,2)</f>
        <v>0</v>
      </c>
      <c r="L150" s="15">
        <f>J150+K150</f>
        <v>0</v>
      </c>
      <c r="M150" s="221">
        <f>L150/F150</f>
        <v>0</v>
      </c>
    </row>
    <row r="151" spans="1:13" ht="24.75" customHeight="1">
      <c r="A151" s="68">
        <v>12</v>
      </c>
      <c r="B151" s="206" t="s">
        <v>386</v>
      </c>
      <c r="C151" s="69"/>
      <c r="D151" s="70"/>
      <c r="E151" s="71"/>
      <c r="F151" s="66">
        <f>SUM(F152:F178)</f>
        <v>33522.229999999996</v>
      </c>
      <c r="G151" s="71"/>
      <c r="H151" s="71"/>
      <c r="I151" s="71"/>
      <c r="J151" s="77"/>
      <c r="K151" s="77"/>
      <c r="L151" s="77"/>
      <c r="M151" s="25">
        <f>L151/F151</f>
        <v>0</v>
      </c>
    </row>
    <row r="152" spans="1:13" s="18" customFormat="1" ht="38.25">
      <c r="A152" s="62" t="s">
        <v>119</v>
      </c>
      <c r="B152" s="202" t="s">
        <v>387</v>
      </c>
      <c r="C152" s="203" t="s">
        <v>4</v>
      </c>
      <c r="D152" s="204">
        <v>23</v>
      </c>
      <c r="E152" s="205">
        <v>9.3000000000000007</v>
      </c>
      <c r="F152" s="191">
        <v>213.9</v>
      </c>
      <c r="G152" s="19">
        <v>0</v>
      </c>
      <c r="H152" s="19">
        <v>0</v>
      </c>
      <c r="I152" s="15">
        <f t="shared" ref="I152:I193" si="97">G152+H152</f>
        <v>0</v>
      </c>
      <c r="J152" s="19">
        <f t="shared" ref="J152:J193" si="98">TRUNC(E152*G152,2)</f>
        <v>0</v>
      </c>
      <c r="K152" s="19">
        <f t="shared" ref="K152:K193" si="99">TRUNC(E152*H152,2)</f>
        <v>0</v>
      </c>
      <c r="L152" s="15">
        <f t="shared" ref="L152:L193" si="100">J152+K152</f>
        <v>0</v>
      </c>
      <c r="M152" s="221">
        <f t="shared" ref="M152:M157" si="101">L152/F152</f>
        <v>0</v>
      </c>
    </row>
    <row r="153" spans="1:13" s="18" customFormat="1" ht="25.5">
      <c r="A153" s="62" t="s">
        <v>120</v>
      </c>
      <c r="B153" s="202" t="s">
        <v>388</v>
      </c>
      <c r="C153" s="203" t="s">
        <v>4</v>
      </c>
      <c r="D153" s="204">
        <v>8</v>
      </c>
      <c r="E153" s="205">
        <v>5.16</v>
      </c>
      <c r="F153" s="191">
        <v>41.28</v>
      </c>
      <c r="G153" s="19">
        <v>0</v>
      </c>
      <c r="H153" s="19">
        <v>0</v>
      </c>
      <c r="I153" s="15">
        <f t="shared" si="97"/>
        <v>0</v>
      </c>
      <c r="J153" s="19">
        <f t="shared" si="98"/>
        <v>0</v>
      </c>
      <c r="K153" s="19">
        <f t="shared" si="99"/>
        <v>0</v>
      </c>
      <c r="L153" s="15">
        <f t="shared" si="100"/>
        <v>0</v>
      </c>
      <c r="M153" s="221">
        <f t="shared" si="101"/>
        <v>0</v>
      </c>
    </row>
    <row r="154" spans="1:13" s="18" customFormat="1" ht="25.5">
      <c r="A154" s="62" t="s">
        <v>121</v>
      </c>
      <c r="B154" s="202" t="s">
        <v>389</v>
      </c>
      <c r="C154" s="203" t="s">
        <v>4</v>
      </c>
      <c r="D154" s="204">
        <v>3</v>
      </c>
      <c r="E154" s="205">
        <v>10.43</v>
      </c>
      <c r="F154" s="191">
        <v>31.29</v>
      </c>
      <c r="G154" s="19">
        <v>0</v>
      </c>
      <c r="H154" s="19">
        <v>0</v>
      </c>
      <c r="I154" s="15">
        <f t="shared" si="97"/>
        <v>0</v>
      </c>
      <c r="J154" s="19">
        <f t="shared" si="98"/>
        <v>0</v>
      </c>
      <c r="K154" s="19">
        <f t="shared" si="99"/>
        <v>0</v>
      </c>
      <c r="L154" s="15">
        <f t="shared" si="100"/>
        <v>0</v>
      </c>
      <c r="M154" s="221">
        <f t="shared" si="101"/>
        <v>0</v>
      </c>
    </row>
    <row r="155" spans="1:13" s="18" customFormat="1" ht="25.5">
      <c r="A155" s="62" t="s">
        <v>122</v>
      </c>
      <c r="B155" s="202" t="s">
        <v>390</v>
      </c>
      <c r="C155" s="203" t="s">
        <v>4</v>
      </c>
      <c r="D155" s="204">
        <v>11</v>
      </c>
      <c r="E155" s="205">
        <v>16.059999999999999</v>
      </c>
      <c r="F155" s="191">
        <v>176.66</v>
      </c>
      <c r="G155" s="19">
        <v>0</v>
      </c>
      <c r="H155" s="19">
        <v>0</v>
      </c>
      <c r="I155" s="15">
        <f t="shared" si="97"/>
        <v>0</v>
      </c>
      <c r="J155" s="19">
        <f t="shared" si="98"/>
        <v>0</v>
      </c>
      <c r="K155" s="19">
        <f t="shared" si="99"/>
        <v>0</v>
      </c>
      <c r="L155" s="15">
        <f t="shared" si="100"/>
        <v>0</v>
      </c>
      <c r="M155" s="221">
        <f t="shared" si="101"/>
        <v>0</v>
      </c>
    </row>
    <row r="156" spans="1:13" s="18" customFormat="1" ht="25.5">
      <c r="A156" s="62" t="s">
        <v>123</v>
      </c>
      <c r="B156" s="202" t="s">
        <v>391</v>
      </c>
      <c r="C156" s="203" t="s">
        <v>4</v>
      </c>
      <c r="D156" s="204">
        <v>4</v>
      </c>
      <c r="E156" s="205">
        <v>17.75</v>
      </c>
      <c r="F156" s="191">
        <v>71</v>
      </c>
      <c r="G156" s="19">
        <v>0</v>
      </c>
      <c r="H156" s="19">
        <v>0</v>
      </c>
      <c r="I156" s="15">
        <f t="shared" si="97"/>
        <v>0</v>
      </c>
      <c r="J156" s="19">
        <f t="shared" si="98"/>
        <v>0</v>
      </c>
      <c r="K156" s="19">
        <f t="shared" si="99"/>
        <v>0</v>
      </c>
      <c r="L156" s="15">
        <f t="shared" si="100"/>
        <v>0</v>
      </c>
      <c r="M156" s="221">
        <f t="shared" si="101"/>
        <v>0</v>
      </c>
    </row>
    <row r="157" spans="1:13" s="18" customFormat="1" ht="25.5">
      <c r="A157" s="62" t="s">
        <v>124</v>
      </c>
      <c r="B157" s="202" t="s">
        <v>392</v>
      </c>
      <c r="C157" s="203" t="s">
        <v>4</v>
      </c>
      <c r="D157" s="204">
        <v>69</v>
      </c>
      <c r="E157" s="205">
        <v>28.59</v>
      </c>
      <c r="F157" s="191">
        <v>1972.71</v>
      </c>
      <c r="G157" s="19">
        <v>0</v>
      </c>
      <c r="H157" s="19">
        <v>0</v>
      </c>
      <c r="I157" s="15">
        <f t="shared" si="97"/>
        <v>0</v>
      </c>
      <c r="J157" s="19">
        <f t="shared" si="98"/>
        <v>0</v>
      </c>
      <c r="K157" s="19">
        <f t="shared" si="99"/>
        <v>0</v>
      </c>
      <c r="L157" s="15">
        <f t="shared" si="100"/>
        <v>0</v>
      </c>
      <c r="M157" s="221">
        <f t="shared" si="101"/>
        <v>0</v>
      </c>
    </row>
    <row r="158" spans="1:13" s="18" customFormat="1" ht="38.25">
      <c r="A158" s="62" t="s">
        <v>413</v>
      </c>
      <c r="B158" s="202" t="s">
        <v>393</v>
      </c>
      <c r="C158" s="203" t="s">
        <v>90</v>
      </c>
      <c r="D158" s="204">
        <v>14</v>
      </c>
      <c r="E158" s="205">
        <v>5.73</v>
      </c>
      <c r="F158" s="191">
        <v>80.22</v>
      </c>
      <c r="G158" s="19">
        <v>0</v>
      </c>
      <c r="H158" s="19">
        <v>0</v>
      </c>
      <c r="I158" s="15">
        <f t="shared" si="97"/>
        <v>0</v>
      </c>
      <c r="J158" s="19">
        <f t="shared" si="98"/>
        <v>0</v>
      </c>
      <c r="K158" s="19">
        <f t="shared" si="99"/>
        <v>0</v>
      </c>
      <c r="L158" s="15">
        <f t="shared" si="100"/>
        <v>0</v>
      </c>
      <c r="M158" s="221">
        <f t="shared" ref="M158:M169" si="102">L158/F158</f>
        <v>0</v>
      </c>
    </row>
    <row r="159" spans="1:13" s="18" customFormat="1" ht="38.25">
      <c r="A159" s="62" t="s">
        <v>414</v>
      </c>
      <c r="B159" s="202" t="s">
        <v>394</v>
      </c>
      <c r="C159" s="203" t="s">
        <v>90</v>
      </c>
      <c r="D159" s="204">
        <v>15</v>
      </c>
      <c r="E159" s="205">
        <v>4.2300000000000004</v>
      </c>
      <c r="F159" s="191">
        <v>63.45</v>
      </c>
      <c r="G159" s="19">
        <v>0</v>
      </c>
      <c r="H159" s="19">
        <v>0</v>
      </c>
      <c r="I159" s="15">
        <f t="shared" si="97"/>
        <v>0</v>
      </c>
      <c r="J159" s="19">
        <f t="shared" si="98"/>
        <v>0</v>
      </c>
      <c r="K159" s="19">
        <f t="shared" si="99"/>
        <v>0</v>
      </c>
      <c r="L159" s="15">
        <f t="shared" si="100"/>
        <v>0</v>
      </c>
      <c r="M159" s="221">
        <f t="shared" si="102"/>
        <v>0</v>
      </c>
    </row>
    <row r="160" spans="1:13" s="18" customFormat="1" ht="38.25">
      <c r="A160" s="62" t="s">
        <v>415</v>
      </c>
      <c r="B160" s="202" t="s">
        <v>395</v>
      </c>
      <c r="C160" s="203" t="s">
        <v>90</v>
      </c>
      <c r="D160" s="204">
        <v>42</v>
      </c>
      <c r="E160" s="205">
        <v>6.82</v>
      </c>
      <c r="F160" s="191">
        <v>286.44</v>
      </c>
      <c r="G160" s="19">
        <v>0</v>
      </c>
      <c r="H160" s="19">
        <v>0</v>
      </c>
      <c r="I160" s="15">
        <f t="shared" si="97"/>
        <v>0</v>
      </c>
      <c r="J160" s="19">
        <f t="shared" si="98"/>
        <v>0</v>
      </c>
      <c r="K160" s="19">
        <f t="shared" si="99"/>
        <v>0</v>
      </c>
      <c r="L160" s="15">
        <f t="shared" si="100"/>
        <v>0</v>
      </c>
      <c r="M160" s="221">
        <f t="shared" si="102"/>
        <v>0</v>
      </c>
    </row>
    <row r="161" spans="1:13" s="18" customFormat="1" ht="38.25">
      <c r="A161" s="62" t="s">
        <v>416</v>
      </c>
      <c r="B161" s="202" t="s">
        <v>396</v>
      </c>
      <c r="C161" s="203" t="s">
        <v>90</v>
      </c>
      <c r="D161" s="204">
        <v>8</v>
      </c>
      <c r="E161" s="205">
        <v>11.36</v>
      </c>
      <c r="F161" s="191">
        <v>90.88</v>
      </c>
      <c r="G161" s="19">
        <v>0</v>
      </c>
      <c r="H161" s="19">
        <v>0</v>
      </c>
      <c r="I161" s="15">
        <f t="shared" si="97"/>
        <v>0</v>
      </c>
      <c r="J161" s="19">
        <f t="shared" si="98"/>
        <v>0</v>
      </c>
      <c r="K161" s="19">
        <f t="shared" si="99"/>
        <v>0</v>
      </c>
      <c r="L161" s="15">
        <f t="shared" si="100"/>
        <v>0</v>
      </c>
      <c r="M161" s="221">
        <f t="shared" si="102"/>
        <v>0</v>
      </c>
    </row>
    <row r="162" spans="1:13" s="18" customFormat="1" ht="38.25">
      <c r="A162" s="62" t="s">
        <v>417</v>
      </c>
      <c r="B162" s="202" t="s">
        <v>397</v>
      </c>
      <c r="C162" s="203" t="s">
        <v>90</v>
      </c>
      <c r="D162" s="204">
        <v>2</v>
      </c>
      <c r="E162" s="205">
        <v>37.799999999999997</v>
      </c>
      <c r="F162" s="191">
        <v>75.599999999999994</v>
      </c>
      <c r="G162" s="19">
        <v>0</v>
      </c>
      <c r="H162" s="19">
        <v>0</v>
      </c>
      <c r="I162" s="15">
        <f t="shared" si="97"/>
        <v>0</v>
      </c>
      <c r="J162" s="19">
        <f t="shared" si="98"/>
        <v>0</v>
      </c>
      <c r="K162" s="19">
        <f t="shared" si="99"/>
        <v>0</v>
      </c>
      <c r="L162" s="15">
        <f t="shared" si="100"/>
        <v>0</v>
      </c>
      <c r="M162" s="221">
        <f t="shared" si="102"/>
        <v>0</v>
      </c>
    </row>
    <row r="163" spans="1:13" s="18" customFormat="1" ht="38.25">
      <c r="A163" s="62" t="s">
        <v>418</v>
      </c>
      <c r="B163" s="202" t="s">
        <v>398</v>
      </c>
      <c r="C163" s="203" t="s">
        <v>90</v>
      </c>
      <c r="D163" s="204">
        <v>2</v>
      </c>
      <c r="E163" s="205">
        <v>12.29</v>
      </c>
      <c r="F163" s="191">
        <v>24.58</v>
      </c>
      <c r="G163" s="19">
        <v>0</v>
      </c>
      <c r="H163" s="19">
        <v>0</v>
      </c>
      <c r="I163" s="15">
        <f t="shared" si="97"/>
        <v>0</v>
      </c>
      <c r="J163" s="19">
        <f t="shared" si="98"/>
        <v>0</v>
      </c>
      <c r="K163" s="19">
        <f t="shared" si="99"/>
        <v>0</v>
      </c>
      <c r="L163" s="15">
        <f t="shared" si="100"/>
        <v>0</v>
      </c>
      <c r="M163" s="221">
        <f t="shared" si="102"/>
        <v>0</v>
      </c>
    </row>
    <row r="164" spans="1:13" s="18" customFormat="1" ht="38.25">
      <c r="A164" s="62" t="s">
        <v>419</v>
      </c>
      <c r="B164" s="202" t="s">
        <v>399</v>
      </c>
      <c r="C164" s="203" t="s">
        <v>90</v>
      </c>
      <c r="D164" s="204">
        <v>1</v>
      </c>
      <c r="E164" s="205">
        <v>12.19</v>
      </c>
      <c r="F164" s="191">
        <v>12.19</v>
      </c>
      <c r="G164" s="19">
        <v>0</v>
      </c>
      <c r="H164" s="19">
        <v>0</v>
      </c>
      <c r="I164" s="15">
        <f t="shared" si="97"/>
        <v>0</v>
      </c>
      <c r="J164" s="19">
        <f t="shared" si="98"/>
        <v>0</v>
      </c>
      <c r="K164" s="19">
        <f t="shared" si="99"/>
        <v>0</v>
      </c>
      <c r="L164" s="15">
        <f t="shared" si="100"/>
        <v>0</v>
      </c>
      <c r="M164" s="221">
        <f t="shared" si="102"/>
        <v>0</v>
      </c>
    </row>
    <row r="165" spans="1:13" s="18" customFormat="1" ht="38.25">
      <c r="A165" s="62" t="s">
        <v>420</v>
      </c>
      <c r="B165" s="202" t="s">
        <v>400</v>
      </c>
      <c r="C165" s="203" t="s">
        <v>90</v>
      </c>
      <c r="D165" s="204">
        <v>2</v>
      </c>
      <c r="E165" s="205">
        <v>26.79</v>
      </c>
      <c r="F165" s="191">
        <v>53.58</v>
      </c>
      <c r="G165" s="19">
        <v>0</v>
      </c>
      <c r="H165" s="19">
        <v>0</v>
      </c>
      <c r="I165" s="15">
        <f t="shared" si="97"/>
        <v>0</v>
      </c>
      <c r="J165" s="19">
        <f t="shared" si="98"/>
        <v>0</v>
      </c>
      <c r="K165" s="19">
        <f t="shared" si="99"/>
        <v>0</v>
      </c>
      <c r="L165" s="15">
        <f t="shared" si="100"/>
        <v>0</v>
      </c>
      <c r="M165" s="221">
        <f t="shared" si="102"/>
        <v>0</v>
      </c>
    </row>
    <row r="166" spans="1:13" s="18" customFormat="1" ht="38.25">
      <c r="A166" s="62" t="s">
        <v>421</v>
      </c>
      <c r="B166" s="202" t="s">
        <v>401</v>
      </c>
      <c r="C166" s="203" t="s">
        <v>90</v>
      </c>
      <c r="D166" s="204">
        <v>5</v>
      </c>
      <c r="E166" s="205">
        <v>17.48</v>
      </c>
      <c r="F166" s="191">
        <v>87.4</v>
      </c>
      <c r="G166" s="19">
        <v>0</v>
      </c>
      <c r="H166" s="19">
        <v>0</v>
      </c>
      <c r="I166" s="15">
        <f t="shared" si="97"/>
        <v>0</v>
      </c>
      <c r="J166" s="19">
        <f t="shared" si="98"/>
        <v>0</v>
      </c>
      <c r="K166" s="19">
        <f t="shared" si="99"/>
        <v>0</v>
      </c>
      <c r="L166" s="15">
        <f t="shared" si="100"/>
        <v>0</v>
      </c>
      <c r="M166" s="221">
        <f t="shared" si="102"/>
        <v>0</v>
      </c>
    </row>
    <row r="167" spans="1:13" s="18" customFormat="1" ht="38.25">
      <c r="A167" s="62" t="s">
        <v>422</v>
      </c>
      <c r="B167" s="202" t="s">
        <v>402</v>
      </c>
      <c r="C167" s="203" t="s">
        <v>90</v>
      </c>
      <c r="D167" s="204">
        <v>2</v>
      </c>
      <c r="E167" s="205">
        <v>55.65</v>
      </c>
      <c r="F167" s="191">
        <v>111.3</v>
      </c>
      <c r="G167" s="19">
        <v>0</v>
      </c>
      <c r="H167" s="19">
        <v>0</v>
      </c>
      <c r="I167" s="15">
        <f t="shared" si="97"/>
        <v>0</v>
      </c>
      <c r="J167" s="19">
        <f t="shared" si="98"/>
        <v>0</v>
      </c>
      <c r="K167" s="19">
        <f t="shared" si="99"/>
        <v>0</v>
      </c>
      <c r="L167" s="15">
        <f t="shared" si="100"/>
        <v>0</v>
      </c>
      <c r="M167" s="221">
        <f t="shared" si="102"/>
        <v>0</v>
      </c>
    </row>
    <row r="168" spans="1:13" s="18" customFormat="1" ht="38.25">
      <c r="A168" s="62" t="s">
        <v>423</v>
      </c>
      <c r="B168" s="202" t="s">
        <v>403</v>
      </c>
      <c r="C168" s="203" t="s">
        <v>90</v>
      </c>
      <c r="D168" s="204">
        <v>6</v>
      </c>
      <c r="E168" s="205">
        <v>8.0299999999999994</v>
      </c>
      <c r="F168" s="191">
        <v>48.18</v>
      </c>
      <c r="G168" s="19">
        <v>0</v>
      </c>
      <c r="H168" s="19">
        <v>0</v>
      </c>
      <c r="I168" s="15">
        <f t="shared" si="97"/>
        <v>0</v>
      </c>
      <c r="J168" s="19">
        <f t="shared" si="98"/>
        <v>0</v>
      </c>
      <c r="K168" s="19">
        <f t="shared" si="99"/>
        <v>0</v>
      </c>
      <c r="L168" s="15">
        <f t="shared" si="100"/>
        <v>0</v>
      </c>
      <c r="M168" s="221">
        <f t="shared" si="102"/>
        <v>0</v>
      </c>
    </row>
    <row r="169" spans="1:13" s="18" customFormat="1" ht="25.5">
      <c r="A169" s="62" t="s">
        <v>424</v>
      </c>
      <c r="B169" s="202" t="s">
        <v>404</v>
      </c>
      <c r="C169" s="203" t="s">
        <v>90</v>
      </c>
      <c r="D169" s="204">
        <v>4</v>
      </c>
      <c r="E169" s="205">
        <v>6.02</v>
      </c>
      <c r="F169" s="191">
        <v>24.08</v>
      </c>
      <c r="G169" s="19">
        <v>0</v>
      </c>
      <c r="H169" s="19">
        <v>0</v>
      </c>
      <c r="I169" s="15">
        <f t="shared" si="97"/>
        <v>0</v>
      </c>
      <c r="J169" s="19">
        <f t="shared" si="98"/>
        <v>0</v>
      </c>
      <c r="K169" s="19">
        <f t="shared" si="99"/>
        <v>0</v>
      </c>
      <c r="L169" s="15">
        <f t="shared" si="100"/>
        <v>0</v>
      </c>
      <c r="M169" s="221">
        <f t="shared" si="102"/>
        <v>0</v>
      </c>
    </row>
    <row r="170" spans="1:13" s="18" customFormat="1" ht="25.5">
      <c r="A170" s="62" t="s">
        <v>425</v>
      </c>
      <c r="B170" s="202" t="s">
        <v>405</v>
      </c>
      <c r="C170" s="203" t="s">
        <v>90</v>
      </c>
      <c r="D170" s="204">
        <v>1</v>
      </c>
      <c r="E170" s="205">
        <v>16.760000000000002</v>
      </c>
      <c r="F170" s="191">
        <v>16.760000000000002</v>
      </c>
      <c r="G170" s="19">
        <v>0</v>
      </c>
      <c r="H170" s="19">
        <v>0</v>
      </c>
      <c r="I170" s="15">
        <f t="shared" si="97"/>
        <v>0</v>
      </c>
      <c r="J170" s="19">
        <f t="shared" si="98"/>
        <v>0</v>
      </c>
      <c r="K170" s="19">
        <f t="shared" si="99"/>
        <v>0</v>
      </c>
      <c r="L170" s="15">
        <f t="shared" si="100"/>
        <v>0</v>
      </c>
      <c r="M170" s="221">
        <f t="shared" ref="M170:M220" si="103">L170/F170</f>
        <v>0</v>
      </c>
    </row>
    <row r="171" spans="1:13" s="18" customFormat="1" ht="25.5">
      <c r="A171" s="62" t="s">
        <v>426</v>
      </c>
      <c r="B171" s="202" t="s">
        <v>406</v>
      </c>
      <c r="C171" s="203" t="s">
        <v>90</v>
      </c>
      <c r="D171" s="204">
        <v>8</v>
      </c>
      <c r="E171" s="205">
        <v>43.08</v>
      </c>
      <c r="F171" s="191">
        <v>344.64</v>
      </c>
      <c r="G171" s="19">
        <v>0</v>
      </c>
      <c r="H171" s="19">
        <v>0</v>
      </c>
      <c r="I171" s="15">
        <f t="shared" si="97"/>
        <v>0</v>
      </c>
      <c r="J171" s="19">
        <f t="shared" si="98"/>
        <v>0</v>
      </c>
      <c r="K171" s="19">
        <f t="shared" si="99"/>
        <v>0</v>
      </c>
      <c r="L171" s="15">
        <f t="shared" si="100"/>
        <v>0</v>
      </c>
      <c r="M171" s="221">
        <f t="shared" si="103"/>
        <v>0</v>
      </c>
    </row>
    <row r="172" spans="1:13" s="18" customFormat="1" ht="25.5">
      <c r="A172" s="62" t="s">
        <v>427</v>
      </c>
      <c r="B172" s="202" t="s">
        <v>147</v>
      </c>
      <c r="C172" s="203" t="s">
        <v>90</v>
      </c>
      <c r="D172" s="204">
        <v>4</v>
      </c>
      <c r="E172" s="205">
        <v>61.74</v>
      </c>
      <c r="F172" s="191">
        <v>246.96</v>
      </c>
      <c r="G172" s="19">
        <v>0</v>
      </c>
      <c r="H172" s="19">
        <v>0</v>
      </c>
      <c r="I172" s="15">
        <f t="shared" si="97"/>
        <v>0</v>
      </c>
      <c r="J172" s="19">
        <f t="shared" si="98"/>
        <v>0</v>
      </c>
      <c r="K172" s="19">
        <f t="shared" si="99"/>
        <v>0</v>
      </c>
      <c r="L172" s="15">
        <f t="shared" si="100"/>
        <v>0</v>
      </c>
      <c r="M172" s="221">
        <f t="shared" si="103"/>
        <v>0</v>
      </c>
    </row>
    <row r="173" spans="1:13" s="18" customFormat="1" ht="25.5">
      <c r="A173" s="62" t="s">
        <v>428</v>
      </c>
      <c r="B173" s="202" t="s">
        <v>407</v>
      </c>
      <c r="C173" s="203" t="s">
        <v>90</v>
      </c>
      <c r="D173" s="204">
        <v>2</v>
      </c>
      <c r="E173" s="205">
        <v>84.16</v>
      </c>
      <c r="F173" s="191">
        <v>168.32</v>
      </c>
      <c r="G173" s="19">
        <v>0</v>
      </c>
      <c r="H173" s="19">
        <v>0</v>
      </c>
      <c r="I173" s="15">
        <f t="shared" si="97"/>
        <v>0</v>
      </c>
      <c r="J173" s="19">
        <f t="shared" si="98"/>
        <v>0</v>
      </c>
      <c r="K173" s="19">
        <f t="shared" si="99"/>
        <v>0</v>
      </c>
      <c r="L173" s="15">
        <f t="shared" si="100"/>
        <v>0</v>
      </c>
      <c r="M173" s="221">
        <f t="shared" si="103"/>
        <v>0</v>
      </c>
    </row>
    <row r="174" spans="1:13" s="18" customFormat="1" ht="25.5">
      <c r="A174" s="62" t="s">
        <v>429</v>
      </c>
      <c r="B174" s="202" t="s">
        <v>149</v>
      </c>
      <c r="C174" s="203" t="s">
        <v>90</v>
      </c>
      <c r="D174" s="204">
        <v>1</v>
      </c>
      <c r="E174" s="205">
        <v>106.56</v>
      </c>
      <c r="F174" s="191">
        <v>106.56</v>
      </c>
      <c r="G174" s="19">
        <v>0</v>
      </c>
      <c r="H174" s="19">
        <v>0</v>
      </c>
      <c r="I174" s="15">
        <f t="shared" si="97"/>
        <v>0</v>
      </c>
      <c r="J174" s="19">
        <f t="shared" si="98"/>
        <v>0</v>
      </c>
      <c r="K174" s="19">
        <f t="shared" si="99"/>
        <v>0</v>
      </c>
      <c r="L174" s="15">
        <f t="shared" si="100"/>
        <v>0</v>
      </c>
      <c r="M174" s="221">
        <f t="shared" si="103"/>
        <v>0</v>
      </c>
    </row>
    <row r="175" spans="1:13" s="18" customFormat="1" ht="25.5">
      <c r="A175" s="62" t="s">
        <v>430</v>
      </c>
      <c r="B175" s="202" t="s">
        <v>408</v>
      </c>
      <c r="C175" s="203" t="s">
        <v>90</v>
      </c>
      <c r="D175" s="204">
        <v>1</v>
      </c>
      <c r="E175" s="205">
        <v>147.34</v>
      </c>
      <c r="F175" s="191">
        <v>147.34</v>
      </c>
      <c r="G175" s="19">
        <v>0</v>
      </c>
      <c r="H175" s="19">
        <v>0</v>
      </c>
      <c r="I175" s="15">
        <f t="shared" si="97"/>
        <v>0</v>
      </c>
      <c r="J175" s="19">
        <f t="shared" si="98"/>
        <v>0</v>
      </c>
      <c r="K175" s="19">
        <f t="shared" si="99"/>
        <v>0</v>
      </c>
      <c r="L175" s="15">
        <f t="shared" si="100"/>
        <v>0</v>
      </c>
      <c r="M175" s="221">
        <f t="shared" si="103"/>
        <v>0</v>
      </c>
    </row>
    <row r="176" spans="1:13" s="18" customFormat="1" ht="25.5">
      <c r="A176" s="62" t="s">
        <v>431</v>
      </c>
      <c r="B176" s="202" t="s">
        <v>409</v>
      </c>
      <c r="C176" s="203" t="s">
        <v>90</v>
      </c>
      <c r="D176" s="204">
        <v>2</v>
      </c>
      <c r="E176" s="205">
        <v>295.66000000000003</v>
      </c>
      <c r="F176" s="191">
        <v>591.32000000000005</v>
      </c>
      <c r="G176" s="19">
        <v>0</v>
      </c>
      <c r="H176" s="19">
        <v>0</v>
      </c>
      <c r="I176" s="15">
        <f t="shared" si="97"/>
        <v>0</v>
      </c>
      <c r="J176" s="19">
        <f t="shared" si="98"/>
        <v>0</v>
      </c>
      <c r="K176" s="19">
        <f t="shared" si="99"/>
        <v>0</v>
      </c>
      <c r="L176" s="15">
        <f t="shared" si="100"/>
        <v>0</v>
      </c>
      <c r="M176" s="221">
        <f t="shared" si="103"/>
        <v>0</v>
      </c>
    </row>
    <row r="177" spans="1:13" s="18" customFormat="1" ht="38.25">
      <c r="A177" s="62" t="s">
        <v>432</v>
      </c>
      <c r="B177" s="202" t="s">
        <v>410</v>
      </c>
      <c r="C177" s="203" t="s">
        <v>90</v>
      </c>
      <c r="D177" s="204">
        <v>1</v>
      </c>
      <c r="E177" s="205">
        <v>90.15</v>
      </c>
      <c r="F177" s="191">
        <v>90.15</v>
      </c>
      <c r="G177" s="19">
        <v>0</v>
      </c>
      <c r="H177" s="19">
        <v>0</v>
      </c>
      <c r="I177" s="15">
        <f t="shared" si="97"/>
        <v>0</v>
      </c>
      <c r="J177" s="19">
        <f t="shared" si="98"/>
        <v>0</v>
      </c>
      <c r="K177" s="19">
        <f t="shared" si="99"/>
        <v>0</v>
      </c>
      <c r="L177" s="15">
        <f t="shared" si="100"/>
        <v>0</v>
      </c>
      <c r="M177" s="221">
        <f t="shared" si="103"/>
        <v>0</v>
      </c>
    </row>
    <row r="178" spans="1:13" s="18" customFormat="1" ht="25.5">
      <c r="A178" s="62" t="s">
        <v>433</v>
      </c>
      <c r="B178" s="202" t="s">
        <v>411</v>
      </c>
      <c r="C178" s="203" t="s">
        <v>90</v>
      </c>
      <c r="D178" s="204">
        <v>1</v>
      </c>
      <c r="E178" s="205">
        <v>28345.439999999999</v>
      </c>
      <c r="F178" s="191">
        <v>28345.439999999999</v>
      </c>
      <c r="G178" s="19">
        <v>0</v>
      </c>
      <c r="H178" s="19">
        <v>0</v>
      </c>
      <c r="I178" s="15">
        <f t="shared" si="97"/>
        <v>0</v>
      </c>
      <c r="J178" s="19">
        <f t="shared" si="98"/>
        <v>0</v>
      </c>
      <c r="K178" s="19">
        <f t="shared" si="99"/>
        <v>0</v>
      </c>
      <c r="L178" s="15">
        <f t="shared" si="100"/>
        <v>0</v>
      </c>
      <c r="M178" s="221">
        <f t="shared" si="103"/>
        <v>0</v>
      </c>
    </row>
    <row r="179" spans="1:13" s="18" customFormat="1" ht="27" customHeight="1">
      <c r="A179" s="193">
        <v>13</v>
      </c>
      <c r="B179" s="207" t="s">
        <v>412</v>
      </c>
      <c r="C179" s="216"/>
      <c r="D179" s="217"/>
      <c r="E179" s="194"/>
      <c r="F179" s="214">
        <f>SUM(F180:F197)</f>
        <v>32744.34</v>
      </c>
      <c r="G179" s="195"/>
      <c r="H179" s="195"/>
      <c r="I179" s="195"/>
      <c r="J179" s="195"/>
      <c r="K179" s="195"/>
      <c r="L179" s="195"/>
      <c r="M179" s="25">
        <f>L179/F179</f>
        <v>0</v>
      </c>
    </row>
    <row r="180" spans="1:13" s="18" customFormat="1" ht="38.25">
      <c r="A180" s="62" t="s">
        <v>125</v>
      </c>
      <c r="B180" s="202" t="s">
        <v>434</v>
      </c>
      <c r="C180" s="203" t="s">
        <v>4</v>
      </c>
      <c r="D180" s="204">
        <v>28</v>
      </c>
      <c r="E180" s="205">
        <v>17.96</v>
      </c>
      <c r="F180" s="191">
        <v>502.88</v>
      </c>
      <c r="G180" s="19">
        <v>0</v>
      </c>
      <c r="H180" s="19">
        <v>0</v>
      </c>
      <c r="I180" s="15">
        <f t="shared" si="97"/>
        <v>0</v>
      </c>
      <c r="J180" s="19">
        <f t="shared" si="98"/>
        <v>0</v>
      </c>
      <c r="K180" s="19">
        <f t="shared" si="99"/>
        <v>0</v>
      </c>
      <c r="L180" s="15">
        <f t="shared" si="100"/>
        <v>0</v>
      </c>
      <c r="M180" s="221">
        <f t="shared" si="103"/>
        <v>0</v>
      </c>
    </row>
    <row r="181" spans="1:13" s="18" customFormat="1" ht="38.25">
      <c r="A181" s="62" t="s">
        <v>126</v>
      </c>
      <c r="B181" s="202" t="s">
        <v>435</v>
      </c>
      <c r="C181" s="203" t="s">
        <v>4</v>
      </c>
      <c r="D181" s="204">
        <v>25</v>
      </c>
      <c r="E181" s="205">
        <v>23.18</v>
      </c>
      <c r="F181" s="191">
        <v>579.5</v>
      </c>
      <c r="G181" s="19">
        <v>0</v>
      </c>
      <c r="H181" s="19">
        <v>0</v>
      </c>
      <c r="I181" s="15">
        <f t="shared" si="97"/>
        <v>0</v>
      </c>
      <c r="J181" s="19">
        <f t="shared" si="98"/>
        <v>0</v>
      </c>
      <c r="K181" s="19">
        <f t="shared" si="99"/>
        <v>0</v>
      </c>
      <c r="L181" s="15">
        <f t="shared" si="100"/>
        <v>0</v>
      </c>
      <c r="M181" s="221">
        <f t="shared" si="103"/>
        <v>0</v>
      </c>
    </row>
    <row r="182" spans="1:13" s="18" customFormat="1" ht="38.25">
      <c r="A182" s="62" t="s">
        <v>127</v>
      </c>
      <c r="B182" s="202" t="s">
        <v>436</v>
      </c>
      <c r="C182" s="203" t="s">
        <v>4</v>
      </c>
      <c r="D182" s="204">
        <v>77</v>
      </c>
      <c r="E182" s="205">
        <v>24.22</v>
      </c>
      <c r="F182" s="191">
        <v>1864.94</v>
      </c>
      <c r="G182" s="19">
        <v>0</v>
      </c>
      <c r="H182" s="19">
        <v>0</v>
      </c>
      <c r="I182" s="15">
        <f t="shared" si="97"/>
        <v>0</v>
      </c>
      <c r="J182" s="19">
        <f t="shared" si="98"/>
        <v>0</v>
      </c>
      <c r="K182" s="19">
        <f t="shared" si="99"/>
        <v>0</v>
      </c>
      <c r="L182" s="15">
        <f t="shared" si="100"/>
        <v>0</v>
      </c>
      <c r="M182" s="221">
        <f t="shared" si="103"/>
        <v>0</v>
      </c>
    </row>
    <row r="183" spans="1:13" s="18" customFormat="1" ht="38.25">
      <c r="A183" s="62" t="s">
        <v>128</v>
      </c>
      <c r="B183" s="202" t="s">
        <v>437</v>
      </c>
      <c r="C183" s="203" t="s">
        <v>4</v>
      </c>
      <c r="D183" s="204">
        <v>2</v>
      </c>
      <c r="E183" s="205">
        <v>50.98</v>
      </c>
      <c r="F183" s="191">
        <v>101.96</v>
      </c>
      <c r="G183" s="19">
        <v>0</v>
      </c>
      <c r="H183" s="19">
        <v>0</v>
      </c>
      <c r="I183" s="15">
        <f t="shared" si="97"/>
        <v>0</v>
      </c>
      <c r="J183" s="19">
        <f t="shared" si="98"/>
        <v>0</v>
      </c>
      <c r="K183" s="19">
        <f t="shared" si="99"/>
        <v>0</v>
      </c>
      <c r="L183" s="15">
        <f t="shared" si="100"/>
        <v>0</v>
      </c>
      <c r="M183" s="221">
        <f t="shared" si="103"/>
        <v>0</v>
      </c>
    </row>
    <row r="184" spans="1:13" s="18" customFormat="1" ht="51">
      <c r="A184" s="62" t="s">
        <v>129</v>
      </c>
      <c r="B184" s="202" t="s">
        <v>438</v>
      </c>
      <c r="C184" s="203" t="s">
        <v>90</v>
      </c>
      <c r="D184" s="204">
        <v>4</v>
      </c>
      <c r="E184" s="205">
        <v>8.41</v>
      </c>
      <c r="F184" s="191">
        <v>33.64</v>
      </c>
      <c r="G184" s="19">
        <v>0</v>
      </c>
      <c r="H184" s="19">
        <v>0</v>
      </c>
      <c r="I184" s="15">
        <f t="shared" si="97"/>
        <v>0</v>
      </c>
      <c r="J184" s="19">
        <f t="shared" si="98"/>
        <v>0</v>
      </c>
      <c r="K184" s="19">
        <f t="shared" si="99"/>
        <v>0</v>
      </c>
      <c r="L184" s="15">
        <f t="shared" si="100"/>
        <v>0</v>
      </c>
      <c r="M184" s="221">
        <f t="shared" si="103"/>
        <v>0</v>
      </c>
    </row>
    <row r="185" spans="1:13" s="18" customFormat="1" ht="51">
      <c r="A185" s="62" t="s">
        <v>130</v>
      </c>
      <c r="B185" s="202" t="s">
        <v>439</v>
      </c>
      <c r="C185" s="203" t="s">
        <v>90</v>
      </c>
      <c r="D185" s="204">
        <v>20</v>
      </c>
      <c r="E185" s="205">
        <v>8.19</v>
      </c>
      <c r="F185" s="191">
        <v>163.80000000000001</v>
      </c>
      <c r="G185" s="19">
        <v>0</v>
      </c>
      <c r="H185" s="19">
        <v>0</v>
      </c>
      <c r="I185" s="15">
        <f t="shared" si="97"/>
        <v>0</v>
      </c>
      <c r="J185" s="19">
        <f t="shared" si="98"/>
        <v>0</v>
      </c>
      <c r="K185" s="19">
        <f t="shared" si="99"/>
        <v>0</v>
      </c>
      <c r="L185" s="15">
        <f t="shared" si="100"/>
        <v>0</v>
      </c>
      <c r="M185" s="221">
        <f t="shared" si="103"/>
        <v>0</v>
      </c>
    </row>
    <row r="186" spans="1:13" s="18" customFormat="1" ht="51">
      <c r="A186" s="62" t="s">
        <v>131</v>
      </c>
      <c r="B186" s="202" t="s">
        <v>440</v>
      </c>
      <c r="C186" s="203" t="s">
        <v>90</v>
      </c>
      <c r="D186" s="204">
        <v>8</v>
      </c>
      <c r="E186" s="205">
        <v>24.61</v>
      </c>
      <c r="F186" s="191">
        <v>196.88</v>
      </c>
      <c r="G186" s="19">
        <v>0</v>
      </c>
      <c r="H186" s="19">
        <v>0</v>
      </c>
      <c r="I186" s="15">
        <f t="shared" si="97"/>
        <v>0</v>
      </c>
      <c r="J186" s="19">
        <f t="shared" si="98"/>
        <v>0</v>
      </c>
      <c r="K186" s="19">
        <f t="shared" si="99"/>
        <v>0</v>
      </c>
      <c r="L186" s="15">
        <f t="shared" si="100"/>
        <v>0</v>
      </c>
      <c r="M186" s="221">
        <f t="shared" si="103"/>
        <v>0</v>
      </c>
    </row>
    <row r="187" spans="1:13" s="18" customFormat="1" ht="51">
      <c r="A187" s="62" t="s">
        <v>132</v>
      </c>
      <c r="B187" s="202" t="s">
        <v>441</v>
      </c>
      <c r="C187" s="203" t="s">
        <v>90</v>
      </c>
      <c r="D187" s="204">
        <v>9</v>
      </c>
      <c r="E187" s="205">
        <v>12.05</v>
      </c>
      <c r="F187" s="191">
        <v>108.45</v>
      </c>
      <c r="G187" s="19">
        <v>0</v>
      </c>
      <c r="H187" s="19">
        <v>0</v>
      </c>
      <c r="I187" s="15">
        <f t="shared" si="97"/>
        <v>0</v>
      </c>
      <c r="J187" s="19">
        <f t="shared" si="98"/>
        <v>0</v>
      </c>
      <c r="K187" s="19">
        <f t="shared" si="99"/>
        <v>0</v>
      </c>
      <c r="L187" s="15">
        <f t="shared" si="100"/>
        <v>0</v>
      </c>
      <c r="M187" s="221">
        <f t="shared" si="103"/>
        <v>0</v>
      </c>
    </row>
    <row r="188" spans="1:13" s="18" customFormat="1" ht="51">
      <c r="A188" s="62" t="s">
        <v>133</v>
      </c>
      <c r="B188" s="202" t="s">
        <v>442</v>
      </c>
      <c r="C188" s="203" t="s">
        <v>90</v>
      </c>
      <c r="D188" s="204">
        <v>5</v>
      </c>
      <c r="E188" s="205">
        <v>46.45</v>
      </c>
      <c r="F188" s="191">
        <v>232.25</v>
      </c>
      <c r="G188" s="19">
        <v>0</v>
      </c>
      <c r="H188" s="19">
        <v>0</v>
      </c>
      <c r="I188" s="15">
        <f t="shared" si="97"/>
        <v>0</v>
      </c>
      <c r="J188" s="19">
        <f t="shared" si="98"/>
        <v>0</v>
      </c>
      <c r="K188" s="19">
        <f t="shared" si="99"/>
        <v>0</v>
      </c>
      <c r="L188" s="15">
        <f t="shared" si="100"/>
        <v>0</v>
      </c>
      <c r="M188" s="221">
        <f t="shared" si="103"/>
        <v>0</v>
      </c>
    </row>
    <row r="189" spans="1:13" s="18" customFormat="1" ht="51">
      <c r="A189" s="62" t="s">
        <v>134</v>
      </c>
      <c r="B189" s="202" t="s">
        <v>442</v>
      </c>
      <c r="C189" s="203" t="s">
        <v>90</v>
      </c>
      <c r="D189" s="204">
        <v>3</v>
      </c>
      <c r="E189" s="205">
        <v>46.45</v>
      </c>
      <c r="F189" s="191">
        <v>139.35</v>
      </c>
      <c r="G189" s="19">
        <v>0</v>
      </c>
      <c r="H189" s="19">
        <v>0</v>
      </c>
      <c r="I189" s="15">
        <f t="shared" si="97"/>
        <v>0</v>
      </c>
      <c r="J189" s="19">
        <f t="shared" si="98"/>
        <v>0</v>
      </c>
      <c r="K189" s="19">
        <f t="shared" si="99"/>
        <v>0</v>
      </c>
      <c r="L189" s="15">
        <f t="shared" si="100"/>
        <v>0</v>
      </c>
      <c r="M189" s="221">
        <f t="shared" si="103"/>
        <v>0</v>
      </c>
    </row>
    <row r="190" spans="1:13" s="18" customFormat="1" ht="51">
      <c r="A190" s="62" t="s">
        <v>135</v>
      </c>
      <c r="B190" s="202" t="s">
        <v>443</v>
      </c>
      <c r="C190" s="203" t="s">
        <v>90</v>
      </c>
      <c r="D190" s="204">
        <v>4</v>
      </c>
      <c r="E190" s="205">
        <v>36.49</v>
      </c>
      <c r="F190" s="191">
        <v>145.96</v>
      </c>
      <c r="G190" s="19">
        <v>0</v>
      </c>
      <c r="H190" s="19">
        <v>0</v>
      </c>
      <c r="I190" s="15">
        <f t="shared" si="97"/>
        <v>0</v>
      </c>
      <c r="J190" s="19">
        <f t="shared" si="98"/>
        <v>0</v>
      </c>
      <c r="K190" s="19">
        <f t="shared" si="99"/>
        <v>0</v>
      </c>
      <c r="L190" s="15">
        <f t="shared" si="100"/>
        <v>0</v>
      </c>
      <c r="M190" s="221">
        <f t="shared" si="103"/>
        <v>0</v>
      </c>
    </row>
    <row r="191" spans="1:13" s="18" customFormat="1" ht="38.25">
      <c r="A191" s="62" t="s">
        <v>136</v>
      </c>
      <c r="B191" s="202" t="s">
        <v>444</v>
      </c>
      <c r="C191" s="203" t="s">
        <v>90</v>
      </c>
      <c r="D191" s="204">
        <v>4</v>
      </c>
      <c r="E191" s="205">
        <v>15.76</v>
      </c>
      <c r="F191" s="191">
        <v>63.04</v>
      </c>
      <c r="G191" s="19">
        <v>0</v>
      </c>
      <c r="H191" s="19">
        <v>0</v>
      </c>
      <c r="I191" s="15">
        <f t="shared" si="97"/>
        <v>0</v>
      </c>
      <c r="J191" s="19">
        <f t="shared" si="98"/>
        <v>0</v>
      </c>
      <c r="K191" s="19">
        <f t="shared" si="99"/>
        <v>0</v>
      </c>
      <c r="L191" s="15">
        <f t="shared" si="100"/>
        <v>0</v>
      </c>
      <c r="M191" s="221">
        <f t="shared" si="103"/>
        <v>0</v>
      </c>
    </row>
    <row r="192" spans="1:13" s="18" customFormat="1" ht="25.5">
      <c r="A192" s="62" t="s">
        <v>137</v>
      </c>
      <c r="B192" s="202" t="s">
        <v>445</v>
      </c>
      <c r="C192" s="203" t="s">
        <v>90</v>
      </c>
      <c r="D192" s="204">
        <v>4</v>
      </c>
      <c r="E192" s="205">
        <v>51.41</v>
      </c>
      <c r="F192" s="191">
        <v>205.64</v>
      </c>
      <c r="G192" s="19">
        <v>0</v>
      </c>
      <c r="H192" s="19">
        <v>0</v>
      </c>
      <c r="I192" s="15">
        <f t="shared" si="97"/>
        <v>0</v>
      </c>
      <c r="J192" s="19">
        <f t="shared" si="98"/>
        <v>0</v>
      </c>
      <c r="K192" s="19">
        <f t="shared" si="99"/>
        <v>0</v>
      </c>
      <c r="L192" s="15">
        <f t="shared" si="100"/>
        <v>0</v>
      </c>
      <c r="M192" s="221">
        <f t="shared" si="103"/>
        <v>0</v>
      </c>
    </row>
    <row r="193" spans="1:13" s="18" customFormat="1">
      <c r="A193" s="62" t="s">
        <v>138</v>
      </c>
      <c r="B193" s="202" t="s">
        <v>446</v>
      </c>
      <c r="C193" s="203" t="s">
        <v>77</v>
      </c>
      <c r="D193" s="204">
        <v>10</v>
      </c>
      <c r="E193" s="205">
        <v>262.14</v>
      </c>
      <c r="F193" s="191">
        <v>2621.4</v>
      </c>
      <c r="G193" s="19">
        <v>0</v>
      </c>
      <c r="H193" s="19">
        <v>0</v>
      </c>
      <c r="I193" s="15">
        <f t="shared" si="97"/>
        <v>0</v>
      </c>
      <c r="J193" s="19">
        <f t="shared" si="98"/>
        <v>0</v>
      </c>
      <c r="K193" s="19">
        <f t="shared" si="99"/>
        <v>0</v>
      </c>
      <c r="L193" s="15">
        <f t="shared" si="100"/>
        <v>0</v>
      </c>
      <c r="M193" s="221">
        <f t="shared" si="103"/>
        <v>0</v>
      </c>
    </row>
    <row r="194" spans="1:13" s="18" customFormat="1" ht="25.5">
      <c r="A194" s="62" t="s">
        <v>139</v>
      </c>
      <c r="B194" s="202" t="s">
        <v>447</v>
      </c>
      <c r="C194" s="203" t="s">
        <v>90</v>
      </c>
      <c r="D194" s="204">
        <v>1</v>
      </c>
      <c r="E194" s="205">
        <v>285.52</v>
      </c>
      <c r="F194" s="191">
        <v>285.52</v>
      </c>
      <c r="G194" s="19">
        <v>0</v>
      </c>
      <c r="H194" s="19">
        <v>0</v>
      </c>
      <c r="I194" s="15">
        <f t="shared" ref="I194:I197" si="104">G194+H194</f>
        <v>0</v>
      </c>
      <c r="J194" s="19">
        <f t="shared" ref="J194:J197" si="105">TRUNC(E194*G194,2)</f>
        <v>0</v>
      </c>
      <c r="K194" s="19">
        <f t="shared" ref="K194:K197" si="106">TRUNC(E194*H194,2)</f>
        <v>0</v>
      </c>
      <c r="L194" s="15">
        <f t="shared" ref="L194:L197" si="107">J194+K194</f>
        <v>0</v>
      </c>
      <c r="M194" s="221">
        <f t="shared" si="103"/>
        <v>0</v>
      </c>
    </row>
    <row r="195" spans="1:13" s="18" customFormat="1" ht="51">
      <c r="A195" s="62" t="s">
        <v>140</v>
      </c>
      <c r="B195" s="202" t="s">
        <v>448</v>
      </c>
      <c r="C195" s="203" t="s">
        <v>90</v>
      </c>
      <c r="D195" s="204">
        <v>4</v>
      </c>
      <c r="E195" s="205">
        <v>3734.61</v>
      </c>
      <c r="F195" s="191">
        <v>14938.44</v>
      </c>
      <c r="G195" s="19">
        <v>0</v>
      </c>
      <c r="H195" s="19">
        <v>0</v>
      </c>
      <c r="I195" s="15">
        <f t="shared" si="104"/>
        <v>0</v>
      </c>
      <c r="J195" s="19">
        <f t="shared" si="105"/>
        <v>0</v>
      </c>
      <c r="K195" s="19">
        <f t="shared" si="106"/>
        <v>0</v>
      </c>
      <c r="L195" s="15">
        <f t="shared" si="107"/>
        <v>0</v>
      </c>
      <c r="M195" s="221">
        <f t="shared" si="103"/>
        <v>0</v>
      </c>
    </row>
    <row r="196" spans="1:13" s="18" customFormat="1" ht="51">
      <c r="A196" s="62" t="s">
        <v>141</v>
      </c>
      <c r="B196" s="202" t="s">
        <v>449</v>
      </c>
      <c r="C196" s="203" t="s">
        <v>90</v>
      </c>
      <c r="D196" s="204">
        <v>1</v>
      </c>
      <c r="E196" s="205">
        <v>9121.2099999999991</v>
      </c>
      <c r="F196" s="191">
        <v>9121.2099999999991</v>
      </c>
      <c r="G196" s="19">
        <v>0</v>
      </c>
      <c r="H196" s="19">
        <v>0</v>
      </c>
      <c r="I196" s="15">
        <f t="shared" si="104"/>
        <v>0</v>
      </c>
      <c r="J196" s="19">
        <f t="shared" si="105"/>
        <v>0</v>
      </c>
      <c r="K196" s="19">
        <f t="shared" si="106"/>
        <v>0</v>
      </c>
      <c r="L196" s="15">
        <f t="shared" si="107"/>
        <v>0</v>
      </c>
      <c r="M196" s="221">
        <f t="shared" si="103"/>
        <v>0</v>
      </c>
    </row>
    <row r="197" spans="1:13" s="18" customFormat="1" ht="25.5">
      <c r="A197" s="62" t="s">
        <v>142</v>
      </c>
      <c r="B197" s="202" t="s">
        <v>450</v>
      </c>
      <c r="C197" s="203" t="s">
        <v>4</v>
      </c>
      <c r="D197" s="204">
        <v>8.42</v>
      </c>
      <c r="E197" s="205">
        <v>170.96</v>
      </c>
      <c r="F197" s="191">
        <v>1439.48</v>
      </c>
      <c r="G197" s="19">
        <v>0</v>
      </c>
      <c r="H197" s="19">
        <v>0</v>
      </c>
      <c r="I197" s="15">
        <f t="shared" si="104"/>
        <v>0</v>
      </c>
      <c r="J197" s="19">
        <f t="shared" si="105"/>
        <v>0</v>
      </c>
      <c r="K197" s="19">
        <f t="shared" si="106"/>
        <v>0</v>
      </c>
      <c r="L197" s="15">
        <f t="shared" si="107"/>
        <v>0</v>
      </c>
      <c r="M197" s="221">
        <f t="shared" si="103"/>
        <v>0</v>
      </c>
    </row>
    <row r="198" spans="1:13" ht="32.25" customHeight="1">
      <c r="A198" s="68">
        <v>14</v>
      </c>
      <c r="B198" s="206" t="s">
        <v>451</v>
      </c>
      <c r="C198" s="69"/>
      <c r="D198" s="70"/>
      <c r="E198" s="71"/>
      <c r="F198" s="66">
        <f>SUM(F199:F218)</f>
        <v>15256.04</v>
      </c>
      <c r="G198" s="71"/>
      <c r="H198" s="71"/>
      <c r="I198" s="71"/>
      <c r="J198" s="77"/>
      <c r="K198" s="77"/>
      <c r="L198" s="77"/>
      <c r="M198" s="25">
        <f>L198/F198</f>
        <v>0</v>
      </c>
    </row>
    <row r="199" spans="1:13" s="18" customFormat="1">
      <c r="A199" s="62" t="s">
        <v>146</v>
      </c>
      <c r="B199" s="202" t="s">
        <v>470</v>
      </c>
      <c r="C199" s="203" t="s">
        <v>90</v>
      </c>
      <c r="D199" s="204">
        <v>2</v>
      </c>
      <c r="E199" s="205">
        <v>67.19</v>
      </c>
      <c r="F199" s="191">
        <v>134.38</v>
      </c>
      <c r="G199" s="19">
        <v>0</v>
      </c>
      <c r="H199" s="19">
        <v>0</v>
      </c>
      <c r="I199" s="15"/>
      <c r="J199" s="19">
        <f>TRUNC(E199*G199,2)</f>
        <v>0</v>
      </c>
      <c r="K199" s="19">
        <f>TRUNC(E199*H199,2)</f>
        <v>0</v>
      </c>
      <c r="L199" s="15">
        <f>J199+K199</f>
        <v>0</v>
      </c>
      <c r="M199" s="221">
        <f t="shared" ref="M199" si="108">L199/F199</f>
        <v>0</v>
      </c>
    </row>
    <row r="200" spans="1:13" s="18" customFormat="1" ht="51">
      <c r="A200" s="62" t="s">
        <v>148</v>
      </c>
      <c r="B200" s="202" t="s">
        <v>155</v>
      </c>
      <c r="C200" s="203" t="s">
        <v>90</v>
      </c>
      <c r="D200" s="204">
        <v>5</v>
      </c>
      <c r="E200" s="205">
        <v>275.16000000000003</v>
      </c>
      <c r="F200" s="191">
        <v>1375.8</v>
      </c>
      <c r="G200" s="19">
        <v>0</v>
      </c>
      <c r="H200" s="19">
        <v>0</v>
      </c>
      <c r="I200" s="15">
        <f>G200+H200</f>
        <v>0</v>
      </c>
      <c r="J200" s="19">
        <f>TRUNC(E200*G200,2)</f>
        <v>0</v>
      </c>
      <c r="K200" s="19">
        <f>TRUNC(E200*H200,2)</f>
        <v>0</v>
      </c>
      <c r="L200" s="15">
        <f>J200+K200</f>
        <v>0</v>
      </c>
      <c r="M200" s="221">
        <f t="shared" si="103"/>
        <v>0</v>
      </c>
    </row>
    <row r="201" spans="1:13" s="18" customFormat="1" ht="38.25">
      <c r="A201" s="62" t="s">
        <v>452</v>
      </c>
      <c r="B201" s="202" t="s">
        <v>471</v>
      </c>
      <c r="C201" s="203" t="s">
        <v>90</v>
      </c>
      <c r="D201" s="204">
        <v>5</v>
      </c>
      <c r="E201" s="205">
        <v>279.68</v>
      </c>
      <c r="F201" s="191">
        <v>1398.4</v>
      </c>
      <c r="G201" s="19">
        <v>0</v>
      </c>
      <c r="H201" s="19">
        <v>0</v>
      </c>
      <c r="I201" s="15">
        <f>G201+H201</f>
        <v>0</v>
      </c>
      <c r="J201" s="19">
        <f>TRUNC(E201*G201,2)</f>
        <v>0</v>
      </c>
      <c r="K201" s="19">
        <f>TRUNC(E201*H201,2)</f>
        <v>0</v>
      </c>
      <c r="L201" s="15">
        <f>J201+K201</f>
        <v>0</v>
      </c>
      <c r="M201" s="221">
        <f t="shared" si="103"/>
        <v>0</v>
      </c>
    </row>
    <row r="202" spans="1:13" s="18" customFormat="1" ht="38.25">
      <c r="A202" s="62" t="s">
        <v>453</v>
      </c>
      <c r="B202" s="202" t="s">
        <v>472</v>
      </c>
      <c r="C202" s="203" t="s">
        <v>90</v>
      </c>
      <c r="D202" s="204">
        <v>3</v>
      </c>
      <c r="E202" s="205">
        <v>452.74</v>
      </c>
      <c r="F202" s="191">
        <v>1358.22</v>
      </c>
      <c r="G202" s="19">
        <v>0</v>
      </c>
      <c r="H202" s="19">
        <v>0</v>
      </c>
      <c r="I202" s="15">
        <f t="shared" ref="I202:I218" si="109">G202+H202</f>
        <v>0</v>
      </c>
      <c r="J202" s="19">
        <f t="shared" ref="J202:J218" si="110">TRUNC(E202*G202,2)</f>
        <v>0</v>
      </c>
      <c r="K202" s="19">
        <f t="shared" ref="K202:K218" si="111">TRUNC(E202*H202,2)</f>
        <v>0</v>
      </c>
      <c r="L202" s="15">
        <f t="shared" ref="L202:L218" si="112">J202+K202</f>
        <v>0</v>
      </c>
      <c r="M202" s="221">
        <f t="shared" si="103"/>
        <v>0</v>
      </c>
    </row>
    <row r="203" spans="1:13" s="18" customFormat="1" ht="25.5">
      <c r="A203" s="62" t="s">
        <v>454</v>
      </c>
      <c r="B203" s="202" t="s">
        <v>473</v>
      </c>
      <c r="C203" s="203" t="s">
        <v>90</v>
      </c>
      <c r="D203" s="204">
        <v>1</v>
      </c>
      <c r="E203" s="205">
        <v>611.21</v>
      </c>
      <c r="F203" s="191">
        <v>611.21</v>
      </c>
      <c r="G203" s="19">
        <v>0</v>
      </c>
      <c r="H203" s="19">
        <v>0</v>
      </c>
      <c r="I203" s="15">
        <f t="shared" si="109"/>
        <v>0</v>
      </c>
      <c r="J203" s="19">
        <f t="shared" si="110"/>
        <v>0</v>
      </c>
      <c r="K203" s="19">
        <f t="shared" si="111"/>
        <v>0</v>
      </c>
      <c r="L203" s="15">
        <f t="shared" si="112"/>
        <v>0</v>
      </c>
      <c r="M203" s="221">
        <f t="shared" si="103"/>
        <v>0</v>
      </c>
    </row>
    <row r="204" spans="1:13" s="18" customFormat="1" ht="38.25">
      <c r="A204" s="62" t="s">
        <v>455</v>
      </c>
      <c r="B204" s="202" t="s">
        <v>474</v>
      </c>
      <c r="C204" s="203" t="s">
        <v>90</v>
      </c>
      <c r="D204" s="204">
        <v>5</v>
      </c>
      <c r="E204" s="205">
        <v>132.51</v>
      </c>
      <c r="F204" s="191">
        <v>662.55</v>
      </c>
      <c r="G204" s="19">
        <v>0</v>
      </c>
      <c r="H204" s="19">
        <v>0</v>
      </c>
      <c r="I204" s="15">
        <f t="shared" si="109"/>
        <v>0</v>
      </c>
      <c r="J204" s="19">
        <f t="shared" si="110"/>
        <v>0</v>
      </c>
      <c r="K204" s="19">
        <f t="shared" si="111"/>
        <v>0</v>
      </c>
      <c r="L204" s="15">
        <f t="shared" si="112"/>
        <v>0</v>
      </c>
      <c r="M204" s="221">
        <f t="shared" si="103"/>
        <v>0</v>
      </c>
    </row>
    <row r="205" spans="1:13" s="18" customFormat="1" ht="25.5">
      <c r="A205" s="62" t="s">
        <v>456</v>
      </c>
      <c r="B205" s="202" t="s">
        <v>475</v>
      </c>
      <c r="C205" s="203" t="s">
        <v>90</v>
      </c>
      <c r="D205" s="204">
        <v>6</v>
      </c>
      <c r="E205" s="205">
        <v>132.80000000000001</v>
      </c>
      <c r="F205" s="191">
        <v>796.8</v>
      </c>
      <c r="G205" s="19">
        <v>0</v>
      </c>
      <c r="H205" s="19">
        <v>0</v>
      </c>
      <c r="I205" s="15">
        <f t="shared" si="109"/>
        <v>0</v>
      </c>
      <c r="J205" s="19">
        <f t="shared" si="110"/>
        <v>0</v>
      </c>
      <c r="K205" s="19">
        <f t="shared" si="111"/>
        <v>0</v>
      </c>
      <c r="L205" s="15">
        <f t="shared" si="112"/>
        <v>0</v>
      </c>
      <c r="M205" s="221">
        <f t="shared" si="103"/>
        <v>0</v>
      </c>
    </row>
    <row r="206" spans="1:13" s="18" customFormat="1" ht="38.25">
      <c r="A206" s="62" t="s">
        <v>457</v>
      </c>
      <c r="B206" s="202" t="s">
        <v>151</v>
      </c>
      <c r="C206" s="203" t="s">
        <v>90</v>
      </c>
      <c r="D206" s="204">
        <v>11</v>
      </c>
      <c r="E206" s="205">
        <v>55.87</v>
      </c>
      <c r="F206" s="191">
        <v>614.57000000000005</v>
      </c>
      <c r="G206" s="19">
        <v>0</v>
      </c>
      <c r="H206" s="19">
        <v>0</v>
      </c>
      <c r="I206" s="15">
        <f t="shared" si="109"/>
        <v>0</v>
      </c>
      <c r="J206" s="19">
        <f t="shared" si="110"/>
        <v>0</v>
      </c>
      <c r="K206" s="19">
        <f t="shared" si="111"/>
        <v>0</v>
      </c>
      <c r="L206" s="15">
        <f t="shared" si="112"/>
        <v>0</v>
      </c>
      <c r="M206" s="221">
        <f t="shared" si="103"/>
        <v>0</v>
      </c>
    </row>
    <row r="207" spans="1:13" s="18" customFormat="1" ht="25.5">
      <c r="A207" s="62" t="s">
        <v>458</v>
      </c>
      <c r="B207" s="202" t="s">
        <v>152</v>
      </c>
      <c r="C207" s="203" t="s">
        <v>90</v>
      </c>
      <c r="D207" s="204">
        <v>8</v>
      </c>
      <c r="E207" s="205">
        <v>25.19</v>
      </c>
      <c r="F207" s="191">
        <v>201.52</v>
      </c>
      <c r="G207" s="19">
        <v>0</v>
      </c>
      <c r="H207" s="19">
        <v>0</v>
      </c>
      <c r="I207" s="15">
        <f t="shared" si="109"/>
        <v>0</v>
      </c>
      <c r="J207" s="19">
        <f t="shared" si="110"/>
        <v>0</v>
      </c>
      <c r="K207" s="19">
        <f t="shared" si="111"/>
        <v>0</v>
      </c>
      <c r="L207" s="15">
        <f t="shared" si="112"/>
        <v>0</v>
      </c>
      <c r="M207" s="221">
        <f t="shared" si="103"/>
        <v>0</v>
      </c>
    </row>
    <row r="208" spans="1:13" s="18" customFormat="1" ht="38.25">
      <c r="A208" s="62" t="s">
        <v>459</v>
      </c>
      <c r="B208" s="202" t="s">
        <v>476</v>
      </c>
      <c r="C208" s="203" t="s">
        <v>90</v>
      </c>
      <c r="D208" s="204">
        <v>4</v>
      </c>
      <c r="E208" s="205">
        <v>307.7</v>
      </c>
      <c r="F208" s="191">
        <v>1230.8</v>
      </c>
      <c r="G208" s="19">
        <v>0</v>
      </c>
      <c r="H208" s="19">
        <v>0</v>
      </c>
      <c r="I208" s="15">
        <f t="shared" si="109"/>
        <v>0</v>
      </c>
      <c r="J208" s="19">
        <f t="shared" si="110"/>
        <v>0</v>
      </c>
      <c r="K208" s="19">
        <f t="shared" si="111"/>
        <v>0</v>
      </c>
      <c r="L208" s="15">
        <f t="shared" si="112"/>
        <v>0</v>
      </c>
      <c r="M208" s="221">
        <f t="shared" si="103"/>
        <v>0</v>
      </c>
    </row>
    <row r="209" spans="1:13" s="18" customFormat="1" ht="38.25">
      <c r="A209" s="62" t="s">
        <v>460</v>
      </c>
      <c r="B209" s="202" t="s">
        <v>477</v>
      </c>
      <c r="C209" s="203" t="s">
        <v>90</v>
      </c>
      <c r="D209" s="204">
        <v>2</v>
      </c>
      <c r="E209" s="205">
        <v>593.77</v>
      </c>
      <c r="F209" s="191">
        <v>1187.54</v>
      </c>
      <c r="G209" s="19">
        <v>0</v>
      </c>
      <c r="H209" s="19">
        <v>0</v>
      </c>
      <c r="I209" s="15">
        <f t="shared" si="109"/>
        <v>0</v>
      </c>
      <c r="J209" s="19">
        <f t="shared" si="110"/>
        <v>0</v>
      </c>
      <c r="K209" s="19">
        <f t="shared" si="111"/>
        <v>0</v>
      </c>
      <c r="L209" s="15">
        <f t="shared" si="112"/>
        <v>0</v>
      </c>
      <c r="M209" s="221">
        <f t="shared" si="103"/>
        <v>0</v>
      </c>
    </row>
    <row r="210" spans="1:13" s="18" customFormat="1">
      <c r="A210" s="62" t="s">
        <v>461</v>
      </c>
      <c r="B210" s="202" t="s">
        <v>478</v>
      </c>
      <c r="C210" s="203" t="s">
        <v>143</v>
      </c>
      <c r="D210" s="204">
        <v>9</v>
      </c>
      <c r="E210" s="205">
        <v>44.86</v>
      </c>
      <c r="F210" s="191">
        <v>403.74</v>
      </c>
      <c r="G210" s="19">
        <v>0</v>
      </c>
      <c r="H210" s="19">
        <v>0</v>
      </c>
      <c r="I210" s="15">
        <f t="shared" si="109"/>
        <v>0</v>
      </c>
      <c r="J210" s="19">
        <f t="shared" si="110"/>
        <v>0</v>
      </c>
      <c r="K210" s="19">
        <f t="shared" si="111"/>
        <v>0</v>
      </c>
      <c r="L210" s="15">
        <f t="shared" si="112"/>
        <v>0</v>
      </c>
      <c r="M210" s="221">
        <f t="shared" si="103"/>
        <v>0</v>
      </c>
    </row>
    <row r="211" spans="1:13" s="18" customFormat="1" ht="38.25">
      <c r="A211" s="62" t="s">
        <v>462</v>
      </c>
      <c r="B211" s="202" t="s">
        <v>479</v>
      </c>
      <c r="C211" s="203" t="s">
        <v>90</v>
      </c>
      <c r="D211" s="204">
        <v>9</v>
      </c>
      <c r="E211" s="205">
        <v>87.18</v>
      </c>
      <c r="F211" s="191">
        <v>784.62</v>
      </c>
      <c r="G211" s="19">
        <v>0</v>
      </c>
      <c r="H211" s="19">
        <v>0</v>
      </c>
      <c r="I211" s="15">
        <f t="shared" si="109"/>
        <v>0</v>
      </c>
      <c r="J211" s="19">
        <f t="shared" si="110"/>
        <v>0</v>
      </c>
      <c r="K211" s="19">
        <f t="shared" si="111"/>
        <v>0</v>
      </c>
      <c r="L211" s="15">
        <f t="shared" si="112"/>
        <v>0</v>
      </c>
      <c r="M211" s="221">
        <f t="shared" si="103"/>
        <v>0</v>
      </c>
    </row>
    <row r="212" spans="1:13" s="18" customFormat="1" ht="51">
      <c r="A212" s="62" t="s">
        <v>463</v>
      </c>
      <c r="B212" s="202" t="s">
        <v>480</v>
      </c>
      <c r="C212" s="203" t="s">
        <v>90</v>
      </c>
      <c r="D212" s="204">
        <v>1</v>
      </c>
      <c r="E212" s="205">
        <v>786.68</v>
      </c>
      <c r="F212" s="191">
        <v>786.68</v>
      </c>
      <c r="G212" s="19">
        <v>0</v>
      </c>
      <c r="H212" s="19">
        <v>0</v>
      </c>
      <c r="I212" s="15">
        <f t="shared" si="109"/>
        <v>0</v>
      </c>
      <c r="J212" s="19">
        <f t="shared" si="110"/>
        <v>0</v>
      </c>
      <c r="K212" s="19">
        <f t="shared" si="111"/>
        <v>0</v>
      </c>
      <c r="L212" s="15">
        <f t="shared" si="112"/>
        <v>0</v>
      </c>
      <c r="M212" s="221">
        <f t="shared" si="103"/>
        <v>0</v>
      </c>
    </row>
    <row r="213" spans="1:13" s="18" customFormat="1" ht="51">
      <c r="A213" s="62" t="s">
        <v>464</v>
      </c>
      <c r="B213" s="202" t="s">
        <v>481</v>
      </c>
      <c r="C213" s="203" t="s">
        <v>90</v>
      </c>
      <c r="D213" s="204">
        <v>4</v>
      </c>
      <c r="E213" s="205">
        <v>406.52</v>
      </c>
      <c r="F213" s="191">
        <v>1626.08</v>
      </c>
      <c r="G213" s="19">
        <v>0</v>
      </c>
      <c r="H213" s="19">
        <v>0</v>
      </c>
      <c r="I213" s="15">
        <f t="shared" si="109"/>
        <v>0</v>
      </c>
      <c r="J213" s="19">
        <f t="shared" si="110"/>
        <v>0</v>
      </c>
      <c r="K213" s="19">
        <f t="shared" si="111"/>
        <v>0</v>
      </c>
      <c r="L213" s="15">
        <f t="shared" si="112"/>
        <v>0</v>
      </c>
      <c r="M213" s="221">
        <f t="shared" si="103"/>
        <v>0</v>
      </c>
    </row>
    <row r="214" spans="1:13" s="18" customFormat="1" ht="38.25">
      <c r="A214" s="62" t="s">
        <v>465</v>
      </c>
      <c r="B214" s="202" t="s">
        <v>482</v>
      </c>
      <c r="C214" s="203" t="s">
        <v>90</v>
      </c>
      <c r="D214" s="204">
        <v>5</v>
      </c>
      <c r="E214" s="205">
        <v>97.03</v>
      </c>
      <c r="F214" s="191">
        <v>485.15</v>
      </c>
      <c r="G214" s="19">
        <v>0</v>
      </c>
      <c r="H214" s="19">
        <v>0</v>
      </c>
      <c r="I214" s="15">
        <f t="shared" si="109"/>
        <v>0</v>
      </c>
      <c r="J214" s="19">
        <f t="shared" si="110"/>
        <v>0</v>
      </c>
      <c r="K214" s="19">
        <f t="shared" si="111"/>
        <v>0</v>
      </c>
      <c r="L214" s="15">
        <f t="shared" si="112"/>
        <v>0</v>
      </c>
      <c r="M214" s="221">
        <f t="shared" si="103"/>
        <v>0</v>
      </c>
    </row>
    <row r="215" spans="1:13" s="18" customFormat="1" ht="51">
      <c r="A215" s="62" t="s">
        <v>466</v>
      </c>
      <c r="B215" s="202" t="s">
        <v>481</v>
      </c>
      <c r="C215" s="203" t="s">
        <v>90</v>
      </c>
      <c r="D215" s="204">
        <v>2</v>
      </c>
      <c r="E215" s="205">
        <v>406.52</v>
      </c>
      <c r="F215" s="191">
        <v>813.04</v>
      </c>
      <c r="G215" s="19">
        <v>0</v>
      </c>
      <c r="H215" s="19">
        <v>0</v>
      </c>
      <c r="I215" s="15">
        <f t="shared" si="109"/>
        <v>0</v>
      </c>
      <c r="J215" s="19">
        <f t="shared" si="110"/>
        <v>0</v>
      </c>
      <c r="K215" s="19">
        <f t="shared" si="111"/>
        <v>0</v>
      </c>
      <c r="L215" s="15">
        <f t="shared" si="112"/>
        <v>0</v>
      </c>
      <c r="M215" s="221">
        <f t="shared" si="103"/>
        <v>0</v>
      </c>
    </row>
    <row r="216" spans="1:13" s="18" customFormat="1">
      <c r="A216" s="62" t="s">
        <v>467</v>
      </c>
      <c r="B216" s="202" t="s">
        <v>483</v>
      </c>
      <c r="C216" s="203" t="s">
        <v>90</v>
      </c>
      <c r="D216" s="204">
        <v>1</v>
      </c>
      <c r="E216" s="205">
        <v>145.71</v>
      </c>
      <c r="F216" s="191">
        <v>145.71</v>
      </c>
      <c r="G216" s="19">
        <v>0</v>
      </c>
      <c r="H216" s="19">
        <v>0</v>
      </c>
      <c r="I216" s="15">
        <f t="shared" si="109"/>
        <v>0</v>
      </c>
      <c r="J216" s="19">
        <f t="shared" si="110"/>
        <v>0</v>
      </c>
      <c r="K216" s="19">
        <f t="shared" si="111"/>
        <v>0</v>
      </c>
      <c r="L216" s="15">
        <f t="shared" si="112"/>
        <v>0</v>
      </c>
      <c r="M216" s="221">
        <f t="shared" si="103"/>
        <v>0</v>
      </c>
    </row>
    <row r="217" spans="1:13" s="18" customFormat="1">
      <c r="A217" s="62" t="s">
        <v>468</v>
      </c>
      <c r="B217" s="202" t="s">
        <v>484</v>
      </c>
      <c r="C217" s="203" t="s">
        <v>143</v>
      </c>
      <c r="D217" s="204">
        <v>1</v>
      </c>
      <c r="E217" s="205">
        <v>105.88</v>
      </c>
      <c r="F217" s="191">
        <v>105.88</v>
      </c>
      <c r="G217" s="19">
        <v>0</v>
      </c>
      <c r="H217" s="19">
        <v>0</v>
      </c>
      <c r="I217" s="15">
        <f t="shared" si="109"/>
        <v>0</v>
      </c>
      <c r="J217" s="19">
        <f t="shared" si="110"/>
        <v>0</v>
      </c>
      <c r="K217" s="19">
        <f t="shared" si="111"/>
        <v>0</v>
      </c>
      <c r="L217" s="15">
        <f t="shared" si="112"/>
        <v>0</v>
      </c>
      <c r="M217" s="221">
        <f t="shared" si="103"/>
        <v>0</v>
      </c>
    </row>
    <row r="218" spans="1:13" s="18" customFormat="1" ht="25.5">
      <c r="A218" s="62" t="s">
        <v>469</v>
      </c>
      <c r="B218" s="202" t="s">
        <v>485</v>
      </c>
      <c r="C218" s="203" t="s">
        <v>90</v>
      </c>
      <c r="D218" s="204">
        <v>5</v>
      </c>
      <c r="E218" s="205">
        <v>106.67</v>
      </c>
      <c r="F218" s="191">
        <v>533.35</v>
      </c>
      <c r="G218" s="19">
        <v>0</v>
      </c>
      <c r="H218" s="19">
        <v>0</v>
      </c>
      <c r="I218" s="15">
        <f t="shared" si="109"/>
        <v>0</v>
      </c>
      <c r="J218" s="19">
        <f t="shared" si="110"/>
        <v>0</v>
      </c>
      <c r="K218" s="19">
        <f t="shared" si="111"/>
        <v>0</v>
      </c>
      <c r="L218" s="15">
        <f t="shared" si="112"/>
        <v>0</v>
      </c>
      <c r="M218" s="221">
        <f t="shared" si="103"/>
        <v>0</v>
      </c>
    </row>
    <row r="219" spans="1:13" s="18" customFormat="1" ht="21" customHeight="1">
      <c r="A219" s="211">
        <v>15</v>
      </c>
      <c r="B219" s="207" t="s">
        <v>486</v>
      </c>
      <c r="C219" s="212"/>
      <c r="D219" s="213"/>
      <c r="E219" s="214"/>
      <c r="F219" s="214">
        <f>SUM(F220:F230)</f>
        <v>3188.84</v>
      </c>
      <c r="G219" s="214"/>
      <c r="H219" s="214"/>
      <c r="I219" s="214"/>
      <c r="J219" s="215"/>
      <c r="K219" s="215"/>
      <c r="L219" s="215"/>
      <c r="M219" s="25">
        <f>L219/F219</f>
        <v>0</v>
      </c>
    </row>
    <row r="220" spans="1:13" s="18" customFormat="1" ht="38.25">
      <c r="A220" s="62" t="s">
        <v>150</v>
      </c>
      <c r="B220" s="202" t="s">
        <v>497</v>
      </c>
      <c r="C220" s="203" t="s">
        <v>67</v>
      </c>
      <c r="D220" s="204">
        <v>0.8</v>
      </c>
      <c r="E220" s="205">
        <v>395.49</v>
      </c>
      <c r="F220" s="191">
        <v>316.39</v>
      </c>
      <c r="G220" s="19">
        <v>0</v>
      </c>
      <c r="H220" s="19">
        <v>0</v>
      </c>
      <c r="I220" s="15">
        <f t="shared" ref="I220:I229" si="113">G220+H220</f>
        <v>0</v>
      </c>
      <c r="J220" s="19">
        <f t="shared" ref="J220:J229" si="114">TRUNC(E220*G220,2)</f>
        <v>0</v>
      </c>
      <c r="K220" s="19">
        <f t="shared" ref="K220:K229" si="115">TRUNC(E220*H220,2)</f>
        <v>0</v>
      </c>
      <c r="L220" s="15">
        <f t="shared" ref="L220:L229" si="116">J220+K220</f>
        <v>0</v>
      </c>
      <c r="M220" s="221">
        <f t="shared" si="103"/>
        <v>0</v>
      </c>
    </row>
    <row r="221" spans="1:13" s="18" customFormat="1" ht="38.25">
      <c r="A221" s="62" t="s">
        <v>487</v>
      </c>
      <c r="B221" s="202" t="s">
        <v>498</v>
      </c>
      <c r="C221" s="203" t="s">
        <v>77</v>
      </c>
      <c r="D221" s="204">
        <v>0.16</v>
      </c>
      <c r="E221" s="205">
        <v>817.23</v>
      </c>
      <c r="F221" s="191">
        <v>130.75</v>
      </c>
      <c r="G221" s="19">
        <v>0</v>
      </c>
      <c r="H221" s="19">
        <v>0</v>
      </c>
      <c r="I221" s="15">
        <f t="shared" si="113"/>
        <v>0</v>
      </c>
      <c r="J221" s="19">
        <f t="shared" si="114"/>
        <v>0</v>
      </c>
      <c r="K221" s="19">
        <f t="shared" si="115"/>
        <v>0</v>
      </c>
      <c r="L221" s="15">
        <f t="shared" si="116"/>
        <v>0</v>
      </c>
      <c r="M221" s="221">
        <f t="shared" ref="M221:M223" si="117">L221/F221</f>
        <v>0</v>
      </c>
    </row>
    <row r="222" spans="1:13" s="18" customFormat="1" ht="51">
      <c r="A222" s="62" t="s">
        <v>488</v>
      </c>
      <c r="B222" s="202" t="s">
        <v>499</v>
      </c>
      <c r="C222" s="203" t="s">
        <v>4</v>
      </c>
      <c r="D222" s="204">
        <v>7.2</v>
      </c>
      <c r="E222" s="205">
        <v>35.03</v>
      </c>
      <c r="F222" s="191">
        <v>252.21</v>
      </c>
      <c r="G222" s="19">
        <v>0</v>
      </c>
      <c r="H222" s="19">
        <v>0</v>
      </c>
      <c r="I222" s="15">
        <f t="shared" si="113"/>
        <v>0</v>
      </c>
      <c r="J222" s="19">
        <f t="shared" si="114"/>
        <v>0</v>
      </c>
      <c r="K222" s="19">
        <f t="shared" si="115"/>
        <v>0</v>
      </c>
      <c r="L222" s="15">
        <f t="shared" si="116"/>
        <v>0</v>
      </c>
      <c r="M222" s="221">
        <f t="shared" si="117"/>
        <v>0</v>
      </c>
    </row>
    <row r="223" spans="1:13" s="18" customFormat="1" ht="38.25">
      <c r="A223" s="62" t="s">
        <v>489</v>
      </c>
      <c r="B223" s="202" t="s">
        <v>500</v>
      </c>
      <c r="C223" s="203" t="s">
        <v>90</v>
      </c>
      <c r="D223" s="204">
        <v>2</v>
      </c>
      <c r="E223" s="205">
        <v>12.3</v>
      </c>
      <c r="F223" s="191">
        <v>24.6</v>
      </c>
      <c r="G223" s="19">
        <v>0</v>
      </c>
      <c r="H223" s="19">
        <v>0</v>
      </c>
      <c r="I223" s="15">
        <f t="shared" si="113"/>
        <v>0</v>
      </c>
      <c r="J223" s="19">
        <f t="shared" si="114"/>
        <v>0</v>
      </c>
      <c r="K223" s="19">
        <f t="shared" si="115"/>
        <v>0</v>
      </c>
      <c r="L223" s="15">
        <f t="shared" si="116"/>
        <v>0</v>
      </c>
      <c r="M223" s="221">
        <f t="shared" si="117"/>
        <v>0</v>
      </c>
    </row>
    <row r="224" spans="1:13" s="18" customFormat="1">
      <c r="A224" s="62" t="s">
        <v>490</v>
      </c>
      <c r="B224" s="202" t="s">
        <v>501</v>
      </c>
      <c r="C224" s="203" t="s">
        <v>90</v>
      </c>
      <c r="D224" s="204">
        <v>4</v>
      </c>
      <c r="E224" s="205">
        <v>104.88</v>
      </c>
      <c r="F224" s="191">
        <v>419.52</v>
      </c>
      <c r="G224" s="19">
        <v>0</v>
      </c>
      <c r="H224" s="19">
        <v>0</v>
      </c>
      <c r="I224" s="15">
        <f t="shared" si="113"/>
        <v>0</v>
      </c>
      <c r="J224" s="19">
        <f t="shared" si="114"/>
        <v>0</v>
      </c>
      <c r="K224" s="19">
        <f t="shared" si="115"/>
        <v>0</v>
      </c>
      <c r="L224" s="15">
        <f t="shared" si="116"/>
        <v>0</v>
      </c>
      <c r="M224" s="221">
        <f t="shared" ref="M224:M226" si="118">L224/F224</f>
        <v>0</v>
      </c>
    </row>
    <row r="225" spans="1:13" s="18" customFormat="1" ht="25.5">
      <c r="A225" s="62" t="s">
        <v>491</v>
      </c>
      <c r="B225" s="202" t="s">
        <v>502</v>
      </c>
      <c r="C225" s="203" t="s">
        <v>4</v>
      </c>
      <c r="D225" s="204">
        <v>7.28</v>
      </c>
      <c r="E225" s="205">
        <v>16.850000000000001</v>
      </c>
      <c r="F225" s="191">
        <v>122.66</v>
      </c>
      <c r="G225" s="19">
        <v>0</v>
      </c>
      <c r="H225" s="19">
        <v>0</v>
      </c>
      <c r="I225" s="15">
        <f t="shared" si="113"/>
        <v>0</v>
      </c>
      <c r="J225" s="19">
        <f t="shared" si="114"/>
        <v>0</v>
      </c>
      <c r="K225" s="19">
        <f t="shared" si="115"/>
        <v>0</v>
      </c>
      <c r="L225" s="15">
        <f t="shared" si="116"/>
        <v>0</v>
      </c>
      <c r="M225" s="221">
        <f t="shared" si="118"/>
        <v>0</v>
      </c>
    </row>
    <row r="226" spans="1:13" s="18" customFormat="1" ht="25.5">
      <c r="A226" s="62" t="s">
        <v>492</v>
      </c>
      <c r="B226" s="202" t="s">
        <v>503</v>
      </c>
      <c r="C226" s="203" t="s">
        <v>90</v>
      </c>
      <c r="D226" s="204">
        <v>1</v>
      </c>
      <c r="E226" s="205">
        <v>132.91999999999999</v>
      </c>
      <c r="F226" s="191">
        <v>132.91999999999999</v>
      </c>
      <c r="G226" s="19">
        <v>0</v>
      </c>
      <c r="H226" s="19">
        <v>0</v>
      </c>
      <c r="I226" s="15">
        <f t="shared" si="113"/>
        <v>0</v>
      </c>
      <c r="J226" s="19">
        <f t="shared" si="114"/>
        <v>0</v>
      </c>
      <c r="K226" s="19">
        <f t="shared" si="115"/>
        <v>0</v>
      </c>
      <c r="L226" s="15">
        <f t="shared" si="116"/>
        <v>0</v>
      </c>
      <c r="M226" s="221">
        <f t="shared" si="118"/>
        <v>0</v>
      </c>
    </row>
    <row r="227" spans="1:13" s="18" customFormat="1">
      <c r="A227" s="62" t="s">
        <v>493</v>
      </c>
      <c r="B227" s="202" t="s">
        <v>504</v>
      </c>
      <c r="C227" s="203" t="s">
        <v>143</v>
      </c>
      <c r="D227" s="204">
        <v>2</v>
      </c>
      <c r="E227" s="205">
        <v>50.77</v>
      </c>
      <c r="F227" s="191">
        <v>101.54</v>
      </c>
      <c r="G227" s="19">
        <v>0</v>
      </c>
      <c r="H227" s="19">
        <v>0</v>
      </c>
      <c r="I227" s="15">
        <f t="shared" si="113"/>
        <v>0</v>
      </c>
      <c r="J227" s="19">
        <f t="shared" si="114"/>
        <v>0</v>
      </c>
      <c r="K227" s="19">
        <f t="shared" si="115"/>
        <v>0</v>
      </c>
      <c r="L227" s="15">
        <f t="shared" si="116"/>
        <v>0</v>
      </c>
      <c r="M227" s="221">
        <f t="shared" ref="M227:M228" si="119">L227/F227</f>
        <v>0</v>
      </c>
    </row>
    <row r="228" spans="1:13" s="18" customFormat="1" ht="25.5">
      <c r="A228" s="62" t="s">
        <v>494</v>
      </c>
      <c r="B228" s="202" t="s">
        <v>505</v>
      </c>
      <c r="C228" s="203" t="s">
        <v>90</v>
      </c>
      <c r="D228" s="204">
        <v>1</v>
      </c>
      <c r="E228" s="205">
        <v>1511.87</v>
      </c>
      <c r="F228" s="191">
        <v>1511.87</v>
      </c>
      <c r="G228" s="19">
        <v>0</v>
      </c>
      <c r="H228" s="19">
        <v>0</v>
      </c>
      <c r="I228" s="15">
        <f t="shared" si="113"/>
        <v>0</v>
      </c>
      <c r="J228" s="19">
        <f t="shared" si="114"/>
        <v>0</v>
      </c>
      <c r="K228" s="19">
        <f t="shared" si="115"/>
        <v>0</v>
      </c>
      <c r="L228" s="15">
        <f t="shared" si="116"/>
        <v>0</v>
      </c>
      <c r="M228" s="221">
        <f t="shared" si="119"/>
        <v>0</v>
      </c>
    </row>
    <row r="229" spans="1:13" s="18" customFormat="1" ht="25.5">
      <c r="A229" s="62" t="s">
        <v>495</v>
      </c>
      <c r="B229" s="202" t="s">
        <v>506</v>
      </c>
      <c r="C229" s="203" t="s">
        <v>90</v>
      </c>
      <c r="D229" s="204">
        <v>1</v>
      </c>
      <c r="E229" s="205">
        <v>88.19</v>
      </c>
      <c r="F229" s="191">
        <v>88.19</v>
      </c>
      <c r="G229" s="19">
        <v>0</v>
      </c>
      <c r="H229" s="19">
        <v>0</v>
      </c>
      <c r="I229" s="15">
        <f t="shared" si="113"/>
        <v>0</v>
      </c>
      <c r="J229" s="19">
        <f t="shared" si="114"/>
        <v>0</v>
      </c>
      <c r="K229" s="19">
        <f t="shared" si="115"/>
        <v>0</v>
      </c>
      <c r="L229" s="15">
        <f t="shared" si="116"/>
        <v>0</v>
      </c>
      <c r="M229" s="221">
        <f t="shared" ref="M229:M230" si="120">L229/F229</f>
        <v>0</v>
      </c>
    </row>
    <row r="230" spans="1:13" s="18" customFormat="1" ht="25.5">
      <c r="A230" s="62" t="s">
        <v>496</v>
      </c>
      <c r="B230" s="202" t="s">
        <v>507</v>
      </c>
      <c r="C230" s="203" t="s">
        <v>90</v>
      </c>
      <c r="D230" s="204">
        <v>1</v>
      </c>
      <c r="E230" s="205">
        <v>88.19</v>
      </c>
      <c r="F230" s="191">
        <v>88.19</v>
      </c>
      <c r="G230" s="19">
        <v>0</v>
      </c>
      <c r="H230" s="19">
        <v>0</v>
      </c>
      <c r="I230" s="15">
        <f t="shared" ref="I230" si="121">G230+H230</f>
        <v>0</v>
      </c>
      <c r="J230" s="19">
        <f t="shared" ref="J230" si="122">TRUNC(E230*G230,2)</f>
        <v>0</v>
      </c>
      <c r="K230" s="19">
        <f t="shared" ref="K230" si="123">TRUNC(E230*H230,2)</f>
        <v>0</v>
      </c>
      <c r="L230" s="15">
        <f t="shared" ref="L230" si="124">J230+K230</f>
        <v>0</v>
      </c>
      <c r="M230" s="221">
        <f t="shared" si="120"/>
        <v>0</v>
      </c>
    </row>
    <row r="231" spans="1:13" ht="20.25" customHeight="1">
      <c r="A231" s="68">
        <v>16</v>
      </c>
      <c r="B231" s="206" t="s">
        <v>508</v>
      </c>
      <c r="C231" s="69"/>
      <c r="D231" s="70"/>
      <c r="E231" s="71"/>
      <c r="F231" s="66">
        <f>SUM(F232:F235)</f>
        <v>2202.83</v>
      </c>
      <c r="G231" s="71"/>
      <c r="H231" s="71"/>
      <c r="I231" s="71"/>
      <c r="J231" s="77"/>
      <c r="K231" s="77"/>
      <c r="L231" s="77"/>
      <c r="M231" s="25">
        <f>L231/F231</f>
        <v>0</v>
      </c>
    </row>
    <row r="232" spans="1:13" s="18" customFormat="1" ht="38.25">
      <c r="A232" s="62" t="s">
        <v>153</v>
      </c>
      <c r="B232" s="202" t="s">
        <v>509</v>
      </c>
      <c r="C232" s="203" t="s">
        <v>90</v>
      </c>
      <c r="D232" s="204">
        <v>5</v>
      </c>
      <c r="E232" s="205">
        <v>289.45</v>
      </c>
      <c r="F232" s="191">
        <v>1447.25</v>
      </c>
      <c r="G232" s="19">
        <v>0</v>
      </c>
      <c r="H232" s="19">
        <v>0</v>
      </c>
      <c r="I232" s="15">
        <f t="shared" ref="I232:I240" si="125">G232+H232</f>
        <v>0</v>
      </c>
      <c r="J232" s="19">
        <f t="shared" ref="J232:J240" si="126">TRUNC(E232*G232,2)</f>
        <v>0</v>
      </c>
      <c r="K232" s="19">
        <f t="shared" ref="K232:K240" si="127">TRUNC(E232*H232,2)</f>
        <v>0</v>
      </c>
      <c r="L232" s="15">
        <f t="shared" ref="L232:L240" si="128">J232+K232</f>
        <v>0</v>
      </c>
      <c r="M232" s="221">
        <f t="shared" ref="M232:M234" si="129">L232/F232</f>
        <v>0</v>
      </c>
    </row>
    <row r="233" spans="1:13" s="18" customFormat="1" ht="38.25">
      <c r="A233" s="62" t="s">
        <v>154</v>
      </c>
      <c r="B233" s="202" t="s">
        <v>510</v>
      </c>
      <c r="C233" s="203" t="s">
        <v>90</v>
      </c>
      <c r="D233" s="204">
        <v>16</v>
      </c>
      <c r="E233" s="205">
        <v>22.69</v>
      </c>
      <c r="F233" s="191">
        <v>363.04</v>
      </c>
      <c r="G233" s="19">
        <v>0</v>
      </c>
      <c r="H233" s="19">
        <v>0</v>
      </c>
      <c r="I233" s="15">
        <f t="shared" si="125"/>
        <v>0</v>
      </c>
      <c r="J233" s="19">
        <f t="shared" si="126"/>
        <v>0</v>
      </c>
      <c r="K233" s="19">
        <f t="shared" si="127"/>
        <v>0</v>
      </c>
      <c r="L233" s="15">
        <f t="shared" si="128"/>
        <v>0</v>
      </c>
      <c r="M233" s="221">
        <f t="shared" si="129"/>
        <v>0</v>
      </c>
    </row>
    <row r="234" spans="1:13" s="18" customFormat="1" ht="25.5">
      <c r="A234" s="62" t="s">
        <v>156</v>
      </c>
      <c r="B234" s="202" t="s">
        <v>511</v>
      </c>
      <c r="C234" s="203" t="s">
        <v>77</v>
      </c>
      <c r="D234" s="204">
        <v>5</v>
      </c>
      <c r="E234" s="205">
        <v>26.26</v>
      </c>
      <c r="F234" s="191">
        <v>131.30000000000001</v>
      </c>
      <c r="G234" s="19">
        <v>0</v>
      </c>
      <c r="H234" s="19">
        <v>0</v>
      </c>
      <c r="I234" s="15">
        <f t="shared" si="125"/>
        <v>0</v>
      </c>
      <c r="J234" s="19">
        <f t="shared" si="126"/>
        <v>0</v>
      </c>
      <c r="K234" s="19">
        <f t="shared" si="127"/>
        <v>0</v>
      </c>
      <c r="L234" s="15">
        <f t="shared" si="128"/>
        <v>0</v>
      </c>
      <c r="M234" s="221">
        <f t="shared" si="129"/>
        <v>0</v>
      </c>
    </row>
    <row r="235" spans="1:13" s="18" customFormat="1">
      <c r="A235" s="62" t="s">
        <v>513</v>
      </c>
      <c r="B235" s="202" t="s">
        <v>512</v>
      </c>
      <c r="C235" s="203" t="s">
        <v>143</v>
      </c>
      <c r="D235" s="204">
        <v>21</v>
      </c>
      <c r="E235" s="205">
        <v>12.44</v>
      </c>
      <c r="F235" s="191">
        <v>261.24</v>
      </c>
      <c r="G235" s="19">
        <v>0</v>
      </c>
      <c r="H235" s="19">
        <v>0</v>
      </c>
      <c r="I235" s="15">
        <f t="shared" si="125"/>
        <v>0</v>
      </c>
      <c r="J235" s="19">
        <f t="shared" si="126"/>
        <v>0</v>
      </c>
      <c r="K235" s="19">
        <f t="shared" si="127"/>
        <v>0</v>
      </c>
      <c r="L235" s="15">
        <f t="shared" si="128"/>
        <v>0</v>
      </c>
      <c r="M235" s="221">
        <f t="shared" ref="M235:M251" si="130">L235/F235</f>
        <v>0</v>
      </c>
    </row>
    <row r="236" spans="1:13" s="18" customFormat="1" ht="21" customHeight="1">
      <c r="A236" s="211">
        <v>17</v>
      </c>
      <c r="B236" s="207" t="s">
        <v>514</v>
      </c>
      <c r="C236" s="216"/>
      <c r="D236" s="217"/>
      <c r="E236" s="194"/>
      <c r="F236" s="214">
        <f>F237+F252+F266+F275</f>
        <v>60978.92</v>
      </c>
      <c r="G236" s="195"/>
      <c r="H236" s="195"/>
      <c r="I236" s="195"/>
      <c r="J236" s="195"/>
      <c r="K236" s="195"/>
      <c r="L236" s="195"/>
      <c r="M236" s="25">
        <f>L236/F236</f>
        <v>0</v>
      </c>
    </row>
    <row r="237" spans="1:13" s="18" customFormat="1" ht="32.25" customHeight="1">
      <c r="A237" s="72" t="s">
        <v>157</v>
      </c>
      <c r="B237" s="208" t="s">
        <v>515</v>
      </c>
      <c r="C237" s="209"/>
      <c r="D237" s="210"/>
      <c r="E237" s="201"/>
      <c r="F237" s="60">
        <f>SUM(F238:F251)</f>
        <v>4457.68</v>
      </c>
      <c r="G237" s="61"/>
      <c r="H237" s="61"/>
      <c r="I237" s="61"/>
      <c r="J237" s="61"/>
      <c r="K237" s="61"/>
      <c r="L237" s="61"/>
      <c r="M237" s="222">
        <f>L237/F237</f>
        <v>0</v>
      </c>
    </row>
    <row r="238" spans="1:13" s="18" customFormat="1" ht="51">
      <c r="A238" s="62" t="s">
        <v>516</v>
      </c>
      <c r="B238" s="202" t="s">
        <v>530</v>
      </c>
      <c r="C238" s="203" t="s">
        <v>90</v>
      </c>
      <c r="D238" s="204">
        <v>2</v>
      </c>
      <c r="E238" s="205">
        <v>324.69</v>
      </c>
      <c r="F238" s="191">
        <v>649.38</v>
      </c>
      <c r="G238" s="19">
        <v>0</v>
      </c>
      <c r="H238" s="19">
        <v>0</v>
      </c>
      <c r="I238" s="15">
        <f t="shared" si="125"/>
        <v>0</v>
      </c>
      <c r="J238" s="19">
        <f t="shared" si="126"/>
        <v>0</v>
      </c>
      <c r="K238" s="19">
        <f t="shared" si="127"/>
        <v>0</v>
      </c>
      <c r="L238" s="15">
        <f t="shared" si="128"/>
        <v>0</v>
      </c>
      <c r="M238" s="221">
        <f t="shared" si="130"/>
        <v>0</v>
      </c>
    </row>
    <row r="239" spans="1:13" s="18" customFormat="1" ht="51">
      <c r="A239" s="62" t="s">
        <v>517</v>
      </c>
      <c r="B239" s="202" t="s">
        <v>144</v>
      </c>
      <c r="C239" s="203" t="s">
        <v>90</v>
      </c>
      <c r="D239" s="204">
        <v>1</v>
      </c>
      <c r="E239" s="205">
        <v>447.68</v>
      </c>
      <c r="F239" s="191">
        <v>447.68</v>
      </c>
      <c r="G239" s="19">
        <v>0</v>
      </c>
      <c r="H239" s="19">
        <v>0</v>
      </c>
      <c r="I239" s="15">
        <f t="shared" si="125"/>
        <v>0</v>
      </c>
      <c r="J239" s="19">
        <f t="shared" si="126"/>
        <v>0</v>
      </c>
      <c r="K239" s="19">
        <f t="shared" si="127"/>
        <v>0</v>
      </c>
      <c r="L239" s="15">
        <f t="shared" si="128"/>
        <v>0</v>
      </c>
      <c r="M239" s="221">
        <f t="shared" si="130"/>
        <v>0</v>
      </c>
    </row>
    <row r="240" spans="1:13" s="18" customFormat="1" ht="51">
      <c r="A240" s="62" t="s">
        <v>518</v>
      </c>
      <c r="B240" s="202" t="s">
        <v>531</v>
      </c>
      <c r="C240" s="203" t="s">
        <v>90</v>
      </c>
      <c r="D240" s="204">
        <v>1</v>
      </c>
      <c r="E240" s="205">
        <v>89.08</v>
      </c>
      <c r="F240" s="191">
        <v>89.08</v>
      </c>
      <c r="G240" s="19">
        <v>0</v>
      </c>
      <c r="H240" s="19">
        <v>0</v>
      </c>
      <c r="I240" s="15">
        <f t="shared" si="125"/>
        <v>0</v>
      </c>
      <c r="J240" s="19">
        <f t="shared" si="126"/>
        <v>0</v>
      </c>
      <c r="K240" s="19">
        <f t="shared" si="127"/>
        <v>0</v>
      </c>
      <c r="L240" s="15">
        <f t="shared" si="128"/>
        <v>0</v>
      </c>
      <c r="M240" s="221">
        <f t="shared" si="130"/>
        <v>0</v>
      </c>
    </row>
    <row r="241" spans="1:13" s="18" customFormat="1">
      <c r="A241" s="62" t="s">
        <v>519</v>
      </c>
      <c r="B241" s="202" t="s">
        <v>532</v>
      </c>
      <c r="C241" s="203" t="s">
        <v>90</v>
      </c>
      <c r="D241" s="204">
        <v>1</v>
      </c>
      <c r="E241" s="205">
        <v>89.04</v>
      </c>
      <c r="F241" s="191">
        <v>89.04</v>
      </c>
      <c r="G241" s="19">
        <v>0</v>
      </c>
      <c r="H241" s="19">
        <v>0</v>
      </c>
      <c r="I241" s="15">
        <f t="shared" ref="I241:I251" si="131">G241+H241</f>
        <v>0</v>
      </c>
      <c r="J241" s="19">
        <f t="shared" ref="J241:J251" si="132">TRUNC(E241*G241,2)</f>
        <v>0</v>
      </c>
      <c r="K241" s="19">
        <f t="shared" ref="K241:K251" si="133">TRUNC(E241*H241,2)</f>
        <v>0</v>
      </c>
      <c r="L241" s="15">
        <f t="shared" ref="L241:L251" si="134">J241+K241</f>
        <v>0</v>
      </c>
      <c r="M241" s="221">
        <f t="shared" si="130"/>
        <v>0</v>
      </c>
    </row>
    <row r="242" spans="1:13" s="18" customFormat="1" ht="38.25">
      <c r="A242" s="62" t="s">
        <v>520</v>
      </c>
      <c r="B242" s="202" t="s">
        <v>533</v>
      </c>
      <c r="C242" s="203" t="s">
        <v>143</v>
      </c>
      <c r="D242" s="204">
        <v>6</v>
      </c>
      <c r="E242" s="205">
        <v>16.649999999999999</v>
      </c>
      <c r="F242" s="191">
        <v>99.9</v>
      </c>
      <c r="G242" s="19">
        <v>0</v>
      </c>
      <c r="H242" s="19">
        <v>0</v>
      </c>
      <c r="I242" s="15">
        <f t="shared" si="131"/>
        <v>0</v>
      </c>
      <c r="J242" s="19">
        <f t="shared" si="132"/>
        <v>0</v>
      </c>
      <c r="K242" s="19">
        <f t="shared" si="133"/>
        <v>0</v>
      </c>
      <c r="L242" s="15">
        <f t="shared" si="134"/>
        <v>0</v>
      </c>
      <c r="M242" s="221">
        <f t="shared" si="130"/>
        <v>0</v>
      </c>
    </row>
    <row r="243" spans="1:13" s="18" customFormat="1" ht="38.25">
      <c r="A243" s="62" t="s">
        <v>521</v>
      </c>
      <c r="B243" s="202" t="s">
        <v>534</v>
      </c>
      <c r="C243" s="203" t="s">
        <v>143</v>
      </c>
      <c r="D243" s="204">
        <v>1</v>
      </c>
      <c r="E243" s="205">
        <v>17.920000000000002</v>
      </c>
      <c r="F243" s="191">
        <v>17.920000000000002</v>
      </c>
      <c r="G243" s="19">
        <v>0</v>
      </c>
      <c r="H243" s="19">
        <v>0</v>
      </c>
      <c r="I243" s="15">
        <f t="shared" si="131"/>
        <v>0</v>
      </c>
      <c r="J243" s="19">
        <f t="shared" si="132"/>
        <v>0</v>
      </c>
      <c r="K243" s="19">
        <f t="shared" si="133"/>
        <v>0</v>
      </c>
      <c r="L243" s="15">
        <f t="shared" si="134"/>
        <v>0</v>
      </c>
      <c r="M243" s="221">
        <f t="shared" si="130"/>
        <v>0</v>
      </c>
    </row>
    <row r="244" spans="1:13" s="18" customFormat="1" ht="25.5">
      <c r="A244" s="62" t="s">
        <v>522</v>
      </c>
      <c r="B244" s="202" t="s">
        <v>535</v>
      </c>
      <c r="C244" s="203" t="s">
        <v>143</v>
      </c>
      <c r="D244" s="204">
        <v>2</v>
      </c>
      <c r="E244" s="205">
        <v>19.440000000000001</v>
      </c>
      <c r="F244" s="191">
        <v>38.880000000000003</v>
      </c>
      <c r="G244" s="19">
        <v>0</v>
      </c>
      <c r="H244" s="19">
        <v>0</v>
      </c>
      <c r="I244" s="15">
        <f t="shared" si="131"/>
        <v>0</v>
      </c>
      <c r="J244" s="19">
        <f t="shared" si="132"/>
        <v>0</v>
      </c>
      <c r="K244" s="19">
        <f t="shared" si="133"/>
        <v>0</v>
      </c>
      <c r="L244" s="15">
        <f t="shared" si="134"/>
        <v>0</v>
      </c>
      <c r="M244" s="221">
        <f t="shared" si="130"/>
        <v>0</v>
      </c>
    </row>
    <row r="245" spans="1:13" s="18" customFormat="1" ht="25.5">
      <c r="A245" s="62" t="s">
        <v>523</v>
      </c>
      <c r="B245" s="202" t="s">
        <v>536</v>
      </c>
      <c r="C245" s="203" t="s">
        <v>90</v>
      </c>
      <c r="D245" s="204">
        <v>4</v>
      </c>
      <c r="E245" s="205">
        <v>103.87</v>
      </c>
      <c r="F245" s="191">
        <v>415.48</v>
      </c>
      <c r="G245" s="19">
        <v>0</v>
      </c>
      <c r="H245" s="19">
        <v>0</v>
      </c>
      <c r="I245" s="15">
        <f t="shared" si="131"/>
        <v>0</v>
      </c>
      <c r="J245" s="19">
        <f t="shared" si="132"/>
        <v>0</v>
      </c>
      <c r="K245" s="19">
        <f t="shared" si="133"/>
        <v>0</v>
      </c>
      <c r="L245" s="15">
        <f t="shared" si="134"/>
        <v>0</v>
      </c>
      <c r="M245" s="221">
        <f t="shared" si="130"/>
        <v>0</v>
      </c>
    </row>
    <row r="246" spans="1:13" s="18" customFormat="1">
      <c r="A246" s="62" t="s">
        <v>524</v>
      </c>
      <c r="B246" s="202" t="s">
        <v>537</v>
      </c>
      <c r="C246" s="203" t="s">
        <v>143</v>
      </c>
      <c r="D246" s="204">
        <v>23</v>
      </c>
      <c r="E246" s="205">
        <v>45.54</v>
      </c>
      <c r="F246" s="191">
        <v>1047.42</v>
      </c>
      <c r="G246" s="19">
        <v>0</v>
      </c>
      <c r="H246" s="19">
        <v>0</v>
      </c>
      <c r="I246" s="15">
        <f t="shared" si="131"/>
        <v>0</v>
      </c>
      <c r="J246" s="19">
        <f t="shared" si="132"/>
        <v>0</v>
      </c>
      <c r="K246" s="19">
        <f t="shared" si="133"/>
        <v>0</v>
      </c>
      <c r="L246" s="15">
        <f t="shared" si="134"/>
        <v>0</v>
      </c>
      <c r="M246" s="221">
        <f t="shared" si="130"/>
        <v>0</v>
      </c>
    </row>
    <row r="247" spans="1:13" s="18" customFormat="1">
      <c r="A247" s="62" t="s">
        <v>525</v>
      </c>
      <c r="B247" s="202" t="s">
        <v>538</v>
      </c>
      <c r="C247" s="203" t="s">
        <v>143</v>
      </c>
      <c r="D247" s="204">
        <v>5</v>
      </c>
      <c r="E247" s="205">
        <v>66.47</v>
      </c>
      <c r="F247" s="191">
        <v>332.35</v>
      </c>
      <c r="G247" s="19">
        <v>0</v>
      </c>
      <c r="H247" s="19">
        <v>0</v>
      </c>
      <c r="I247" s="15">
        <f t="shared" si="131"/>
        <v>0</v>
      </c>
      <c r="J247" s="19">
        <f t="shared" si="132"/>
        <v>0</v>
      </c>
      <c r="K247" s="19">
        <f t="shared" si="133"/>
        <v>0</v>
      </c>
      <c r="L247" s="15">
        <f t="shared" si="134"/>
        <v>0</v>
      </c>
      <c r="M247" s="221">
        <f t="shared" si="130"/>
        <v>0</v>
      </c>
    </row>
    <row r="248" spans="1:13" s="18" customFormat="1">
      <c r="A248" s="62" t="s">
        <v>526</v>
      </c>
      <c r="B248" s="202" t="s">
        <v>537</v>
      </c>
      <c r="C248" s="203" t="s">
        <v>143</v>
      </c>
      <c r="D248" s="204">
        <v>11</v>
      </c>
      <c r="E248" s="205">
        <v>45.54</v>
      </c>
      <c r="F248" s="191">
        <v>500.94</v>
      </c>
      <c r="G248" s="19">
        <v>0</v>
      </c>
      <c r="H248" s="19">
        <v>0</v>
      </c>
      <c r="I248" s="15">
        <f t="shared" si="131"/>
        <v>0</v>
      </c>
      <c r="J248" s="19">
        <f t="shared" si="132"/>
        <v>0</v>
      </c>
      <c r="K248" s="19">
        <f t="shared" si="133"/>
        <v>0</v>
      </c>
      <c r="L248" s="15">
        <f t="shared" si="134"/>
        <v>0</v>
      </c>
      <c r="M248" s="221">
        <f t="shared" si="130"/>
        <v>0</v>
      </c>
    </row>
    <row r="249" spans="1:13" s="18" customFormat="1">
      <c r="A249" s="62" t="s">
        <v>527</v>
      </c>
      <c r="B249" s="202" t="s">
        <v>538</v>
      </c>
      <c r="C249" s="203" t="s">
        <v>143</v>
      </c>
      <c r="D249" s="204">
        <v>2</v>
      </c>
      <c r="E249" s="205">
        <v>66.47</v>
      </c>
      <c r="F249" s="191">
        <v>132.94</v>
      </c>
      <c r="G249" s="19">
        <v>0</v>
      </c>
      <c r="H249" s="19">
        <v>0</v>
      </c>
      <c r="I249" s="15">
        <f t="shared" si="131"/>
        <v>0</v>
      </c>
      <c r="J249" s="19">
        <f t="shared" si="132"/>
        <v>0</v>
      </c>
      <c r="K249" s="19">
        <f t="shared" si="133"/>
        <v>0</v>
      </c>
      <c r="L249" s="15">
        <f t="shared" si="134"/>
        <v>0</v>
      </c>
      <c r="M249" s="221">
        <f t="shared" si="130"/>
        <v>0</v>
      </c>
    </row>
    <row r="250" spans="1:13" s="18" customFormat="1" ht="25.5">
      <c r="A250" s="62" t="s">
        <v>528</v>
      </c>
      <c r="B250" s="202" t="s">
        <v>539</v>
      </c>
      <c r="C250" s="203" t="s">
        <v>143</v>
      </c>
      <c r="D250" s="204">
        <v>1</v>
      </c>
      <c r="E250" s="205">
        <v>69.959999999999994</v>
      </c>
      <c r="F250" s="191">
        <v>69.959999999999994</v>
      </c>
      <c r="G250" s="19">
        <v>0</v>
      </c>
      <c r="H250" s="19">
        <v>0</v>
      </c>
      <c r="I250" s="15">
        <f t="shared" si="131"/>
        <v>0</v>
      </c>
      <c r="J250" s="19">
        <f t="shared" si="132"/>
        <v>0</v>
      </c>
      <c r="K250" s="19">
        <f t="shared" si="133"/>
        <v>0</v>
      </c>
      <c r="L250" s="15">
        <f t="shared" si="134"/>
        <v>0</v>
      </c>
      <c r="M250" s="221">
        <f t="shared" si="130"/>
        <v>0</v>
      </c>
    </row>
    <row r="251" spans="1:13" s="18" customFormat="1" ht="38.25">
      <c r="A251" s="62" t="s">
        <v>529</v>
      </c>
      <c r="B251" s="202" t="s">
        <v>540</v>
      </c>
      <c r="C251" s="203" t="s">
        <v>90</v>
      </c>
      <c r="D251" s="204">
        <v>1</v>
      </c>
      <c r="E251" s="205">
        <v>526.71</v>
      </c>
      <c r="F251" s="191">
        <v>526.71</v>
      </c>
      <c r="G251" s="19">
        <v>0</v>
      </c>
      <c r="H251" s="19">
        <v>0</v>
      </c>
      <c r="I251" s="15">
        <f t="shared" si="131"/>
        <v>0</v>
      </c>
      <c r="J251" s="19">
        <f t="shared" si="132"/>
        <v>0</v>
      </c>
      <c r="K251" s="19">
        <f t="shared" si="133"/>
        <v>0</v>
      </c>
      <c r="L251" s="15">
        <f t="shared" si="134"/>
        <v>0</v>
      </c>
      <c r="M251" s="221">
        <f t="shared" si="130"/>
        <v>0</v>
      </c>
    </row>
    <row r="252" spans="1:13" ht="38.25" customHeight="1">
      <c r="A252" s="72" t="s">
        <v>158</v>
      </c>
      <c r="B252" s="208" t="s">
        <v>541</v>
      </c>
      <c r="C252" s="73"/>
      <c r="D252" s="74"/>
      <c r="E252" s="60"/>
      <c r="F252" s="223">
        <f>SUM(F253:F265)</f>
        <v>20395.739999999998</v>
      </c>
      <c r="G252" s="60"/>
      <c r="H252" s="60"/>
      <c r="I252" s="60"/>
      <c r="J252" s="76"/>
      <c r="K252" s="76"/>
      <c r="L252" s="76"/>
      <c r="M252" s="222">
        <f>L252/F252</f>
        <v>0</v>
      </c>
    </row>
    <row r="253" spans="1:13" s="18" customFormat="1" ht="38.25">
      <c r="A253" s="62" t="s">
        <v>542</v>
      </c>
      <c r="B253" s="202" t="s">
        <v>548</v>
      </c>
      <c r="C253" s="203" t="s">
        <v>4</v>
      </c>
      <c r="D253" s="204">
        <v>593.29999999999995</v>
      </c>
      <c r="E253" s="205">
        <v>7.82</v>
      </c>
      <c r="F253" s="191">
        <v>4639.6000000000004</v>
      </c>
      <c r="G253" s="19">
        <v>0</v>
      </c>
      <c r="H253" s="19">
        <v>0</v>
      </c>
      <c r="I253" s="15">
        <f t="shared" ref="I253:I258" si="135">G253+H253</f>
        <v>0</v>
      </c>
      <c r="J253" s="19">
        <f t="shared" ref="J253:J258" si="136">TRUNC(E253*G253,2)</f>
        <v>0</v>
      </c>
      <c r="K253" s="19">
        <f t="shared" ref="K253:K258" si="137">TRUNC(E253*H253,2)</f>
        <v>0</v>
      </c>
      <c r="L253" s="15">
        <f t="shared" ref="L253:L258" si="138">J253+K253</f>
        <v>0</v>
      </c>
      <c r="M253" s="221">
        <f t="shared" ref="M253:M265" si="139">L253/F253</f>
        <v>0</v>
      </c>
    </row>
    <row r="254" spans="1:13" s="18" customFormat="1" ht="38.25">
      <c r="A254" s="62" t="s">
        <v>543</v>
      </c>
      <c r="B254" s="202" t="s">
        <v>549</v>
      </c>
      <c r="C254" s="203" t="s">
        <v>4</v>
      </c>
      <c r="D254" s="204">
        <v>199.5</v>
      </c>
      <c r="E254" s="205">
        <v>10.14</v>
      </c>
      <c r="F254" s="191">
        <v>2022.93</v>
      </c>
      <c r="G254" s="19">
        <v>0</v>
      </c>
      <c r="H254" s="19">
        <v>0</v>
      </c>
      <c r="I254" s="15">
        <f t="shared" si="135"/>
        <v>0</v>
      </c>
      <c r="J254" s="19">
        <f t="shared" si="136"/>
        <v>0</v>
      </c>
      <c r="K254" s="19">
        <f t="shared" si="137"/>
        <v>0</v>
      </c>
      <c r="L254" s="15">
        <f t="shared" si="138"/>
        <v>0</v>
      </c>
      <c r="M254" s="221">
        <f t="shared" si="139"/>
        <v>0</v>
      </c>
    </row>
    <row r="255" spans="1:13" s="18" customFormat="1" ht="38.25">
      <c r="A255" s="62" t="s">
        <v>544</v>
      </c>
      <c r="B255" s="202" t="s">
        <v>550</v>
      </c>
      <c r="C255" s="203" t="s">
        <v>4</v>
      </c>
      <c r="D255" s="204">
        <v>159.5</v>
      </c>
      <c r="E255" s="205">
        <v>15.88</v>
      </c>
      <c r="F255" s="191">
        <v>2532.86</v>
      </c>
      <c r="G255" s="19">
        <v>0</v>
      </c>
      <c r="H255" s="19">
        <v>0</v>
      </c>
      <c r="I255" s="15">
        <f t="shared" si="135"/>
        <v>0</v>
      </c>
      <c r="J255" s="19">
        <f t="shared" si="136"/>
        <v>0</v>
      </c>
      <c r="K255" s="19">
        <f t="shared" si="137"/>
        <v>0</v>
      </c>
      <c r="L255" s="15">
        <f t="shared" si="138"/>
        <v>0</v>
      </c>
      <c r="M255" s="221">
        <f t="shared" si="139"/>
        <v>0</v>
      </c>
    </row>
    <row r="256" spans="1:13" s="18" customFormat="1" ht="38.25">
      <c r="A256" s="62" t="s">
        <v>545</v>
      </c>
      <c r="B256" s="202" t="s">
        <v>551</v>
      </c>
      <c r="C256" s="203" t="s">
        <v>4</v>
      </c>
      <c r="D256" s="204">
        <v>102.4</v>
      </c>
      <c r="E256" s="205">
        <v>23.73</v>
      </c>
      <c r="F256" s="191">
        <v>2429.9499999999998</v>
      </c>
      <c r="G256" s="19">
        <v>0</v>
      </c>
      <c r="H256" s="19">
        <v>0</v>
      </c>
      <c r="I256" s="15">
        <f t="shared" si="135"/>
        <v>0</v>
      </c>
      <c r="J256" s="19">
        <f t="shared" si="136"/>
        <v>0</v>
      </c>
      <c r="K256" s="19">
        <f t="shared" si="137"/>
        <v>0</v>
      </c>
      <c r="L256" s="15">
        <f t="shared" si="138"/>
        <v>0</v>
      </c>
      <c r="M256" s="221">
        <f t="shared" si="139"/>
        <v>0</v>
      </c>
    </row>
    <row r="257" spans="1:13" s="18" customFormat="1" ht="38.25">
      <c r="A257" s="62" t="s">
        <v>546</v>
      </c>
      <c r="B257" s="202" t="s">
        <v>552</v>
      </c>
      <c r="C257" s="203" t="s">
        <v>4</v>
      </c>
      <c r="D257" s="204">
        <v>80</v>
      </c>
      <c r="E257" s="205">
        <v>40.799999999999997</v>
      </c>
      <c r="F257" s="191">
        <v>3264</v>
      </c>
      <c r="G257" s="19">
        <v>0</v>
      </c>
      <c r="H257" s="19">
        <v>0</v>
      </c>
      <c r="I257" s="15">
        <f t="shared" si="135"/>
        <v>0</v>
      </c>
      <c r="J257" s="19">
        <f t="shared" si="136"/>
        <v>0</v>
      </c>
      <c r="K257" s="19">
        <f t="shared" si="137"/>
        <v>0</v>
      </c>
      <c r="L257" s="15">
        <f t="shared" si="138"/>
        <v>0</v>
      </c>
      <c r="M257" s="221">
        <f t="shared" si="139"/>
        <v>0</v>
      </c>
    </row>
    <row r="258" spans="1:13" s="18" customFormat="1" ht="38.25">
      <c r="A258" s="62" t="s">
        <v>547</v>
      </c>
      <c r="B258" s="202" t="s">
        <v>553</v>
      </c>
      <c r="C258" s="203" t="s">
        <v>90</v>
      </c>
      <c r="D258" s="204">
        <v>9</v>
      </c>
      <c r="E258" s="205">
        <v>34.1</v>
      </c>
      <c r="F258" s="191">
        <v>306.89999999999998</v>
      </c>
      <c r="G258" s="19">
        <v>0</v>
      </c>
      <c r="H258" s="19">
        <v>0</v>
      </c>
      <c r="I258" s="15">
        <f t="shared" si="135"/>
        <v>0</v>
      </c>
      <c r="J258" s="19">
        <f t="shared" si="136"/>
        <v>0</v>
      </c>
      <c r="K258" s="19">
        <f t="shared" si="137"/>
        <v>0</v>
      </c>
      <c r="L258" s="15">
        <f t="shared" si="138"/>
        <v>0</v>
      </c>
      <c r="M258" s="221">
        <f t="shared" si="139"/>
        <v>0</v>
      </c>
    </row>
    <row r="259" spans="1:13" s="18" customFormat="1" ht="38.25">
      <c r="A259" s="62" t="s">
        <v>560</v>
      </c>
      <c r="B259" s="202" t="s">
        <v>500</v>
      </c>
      <c r="C259" s="203" t="s">
        <v>90</v>
      </c>
      <c r="D259" s="204">
        <v>2</v>
      </c>
      <c r="E259" s="205">
        <v>12.3</v>
      </c>
      <c r="F259" s="191">
        <v>24.6</v>
      </c>
      <c r="G259" s="19">
        <v>0</v>
      </c>
      <c r="H259" s="19">
        <v>0</v>
      </c>
      <c r="I259" s="15">
        <f t="shared" ref="I259:I265" si="140">G259+H259</f>
        <v>0</v>
      </c>
      <c r="J259" s="19">
        <f t="shared" ref="J259:J265" si="141">TRUNC(E259*G259,2)</f>
        <v>0</v>
      </c>
      <c r="K259" s="19">
        <f t="shared" ref="K259:K265" si="142">TRUNC(E259*H259,2)</f>
        <v>0</v>
      </c>
      <c r="L259" s="15">
        <f t="shared" ref="L259:L265" si="143">J259+K259</f>
        <v>0</v>
      </c>
      <c r="M259" s="221">
        <f t="shared" si="139"/>
        <v>0</v>
      </c>
    </row>
    <row r="260" spans="1:13" s="18" customFormat="1" ht="25.5">
      <c r="A260" s="62" t="s">
        <v>561</v>
      </c>
      <c r="B260" s="202" t="s">
        <v>554</v>
      </c>
      <c r="C260" s="203" t="s">
        <v>90</v>
      </c>
      <c r="D260" s="204">
        <v>9</v>
      </c>
      <c r="E260" s="205">
        <v>189.3</v>
      </c>
      <c r="F260" s="191">
        <v>1703.7</v>
      </c>
      <c r="G260" s="19">
        <v>0</v>
      </c>
      <c r="H260" s="19">
        <v>0</v>
      </c>
      <c r="I260" s="15">
        <f t="shared" si="140"/>
        <v>0</v>
      </c>
      <c r="J260" s="19">
        <f t="shared" si="141"/>
        <v>0</v>
      </c>
      <c r="K260" s="19">
        <f t="shared" si="142"/>
        <v>0</v>
      </c>
      <c r="L260" s="15">
        <f t="shared" si="143"/>
        <v>0</v>
      </c>
      <c r="M260" s="221">
        <f t="shared" si="139"/>
        <v>0</v>
      </c>
    </row>
    <row r="261" spans="1:13" s="18" customFormat="1" ht="25.5">
      <c r="A261" s="62" t="s">
        <v>562</v>
      </c>
      <c r="B261" s="202" t="s">
        <v>555</v>
      </c>
      <c r="C261" s="203" t="s">
        <v>90</v>
      </c>
      <c r="D261" s="204">
        <v>5</v>
      </c>
      <c r="E261" s="205">
        <v>189.3</v>
      </c>
      <c r="F261" s="191">
        <v>946.5</v>
      </c>
      <c r="G261" s="19">
        <v>0</v>
      </c>
      <c r="H261" s="19">
        <v>0</v>
      </c>
      <c r="I261" s="15">
        <f t="shared" si="140"/>
        <v>0</v>
      </c>
      <c r="J261" s="19">
        <f t="shared" si="141"/>
        <v>0</v>
      </c>
      <c r="K261" s="19">
        <f t="shared" si="142"/>
        <v>0</v>
      </c>
      <c r="L261" s="15">
        <f t="shared" si="143"/>
        <v>0</v>
      </c>
      <c r="M261" s="221">
        <f t="shared" si="139"/>
        <v>0</v>
      </c>
    </row>
    <row r="262" spans="1:13" s="18" customFormat="1" ht="38.25">
      <c r="A262" s="62" t="s">
        <v>563</v>
      </c>
      <c r="B262" s="202" t="s">
        <v>556</v>
      </c>
      <c r="C262" s="203" t="s">
        <v>90</v>
      </c>
      <c r="D262" s="204">
        <v>5</v>
      </c>
      <c r="E262" s="205">
        <v>9.82</v>
      </c>
      <c r="F262" s="191">
        <v>49.1</v>
      </c>
      <c r="G262" s="19">
        <v>0</v>
      </c>
      <c r="H262" s="19">
        <v>0</v>
      </c>
      <c r="I262" s="15">
        <f t="shared" si="140"/>
        <v>0</v>
      </c>
      <c r="J262" s="19">
        <f t="shared" si="141"/>
        <v>0</v>
      </c>
      <c r="K262" s="19">
        <f t="shared" si="142"/>
        <v>0</v>
      </c>
      <c r="L262" s="15">
        <f t="shared" si="143"/>
        <v>0</v>
      </c>
      <c r="M262" s="221">
        <f t="shared" si="139"/>
        <v>0</v>
      </c>
    </row>
    <row r="263" spans="1:13" s="18" customFormat="1" ht="38.25">
      <c r="A263" s="62" t="s">
        <v>564</v>
      </c>
      <c r="B263" s="202" t="s">
        <v>557</v>
      </c>
      <c r="C263" s="203" t="s">
        <v>90</v>
      </c>
      <c r="D263" s="204">
        <v>88</v>
      </c>
      <c r="E263" s="205">
        <v>8.2899999999999991</v>
      </c>
      <c r="F263" s="191">
        <v>729.52</v>
      </c>
      <c r="G263" s="19">
        <v>0</v>
      </c>
      <c r="H263" s="19">
        <v>0</v>
      </c>
      <c r="I263" s="15">
        <f t="shared" si="140"/>
        <v>0</v>
      </c>
      <c r="J263" s="19">
        <f t="shared" si="141"/>
        <v>0</v>
      </c>
      <c r="K263" s="19">
        <f t="shared" si="142"/>
        <v>0</v>
      </c>
      <c r="L263" s="15">
        <f t="shared" si="143"/>
        <v>0</v>
      </c>
      <c r="M263" s="221">
        <f t="shared" si="139"/>
        <v>0</v>
      </c>
    </row>
    <row r="264" spans="1:13" s="18" customFormat="1" ht="25.5">
      <c r="A264" s="62" t="s">
        <v>565</v>
      </c>
      <c r="B264" s="202" t="s">
        <v>558</v>
      </c>
      <c r="C264" s="203" t="s">
        <v>90</v>
      </c>
      <c r="D264" s="204">
        <v>147</v>
      </c>
      <c r="E264" s="205">
        <v>11.08</v>
      </c>
      <c r="F264" s="191">
        <v>1628.76</v>
      </c>
      <c r="G264" s="19">
        <v>0</v>
      </c>
      <c r="H264" s="19">
        <v>0</v>
      </c>
      <c r="I264" s="15">
        <f t="shared" si="140"/>
        <v>0</v>
      </c>
      <c r="J264" s="19">
        <f t="shared" si="141"/>
        <v>0</v>
      </c>
      <c r="K264" s="19">
        <f t="shared" si="142"/>
        <v>0</v>
      </c>
      <c r="L264" s="15">
        <f t="shared" si="143"/>
        <v>0</v>
      </c>
      <c r="M264" s="221">
        <f t="shared" si="139"/>
        <v>0</v>
      </c>
    </row>
    <row r="265" spans="1:13" s="18" customFormat="1">
      <c r="A265" s="62" t="s">
        <v>566</v>
      </c>
      <c r="B265" s="202" t="s">
        <v>559</v>
      </c>
      <c r="C265" s="203" t="s">
        <v>4</v>
      </c>
      <c r="D265" s="204">
        <v>2</v>
      </c>
      <c r="E265" s="205">
        <v>58.66</v>
      </c>
      <c r="F265" s="191">
        <v>117.32</v>
      </c>
      <c r="G265" s="19">
        <v>0</v>
      </c>
      <c r="H265" s="19">
        <v>0</v>
      </c>
      <c r="I265" s="15">
        <f t="shared" si="140"/>
        <v>0</v>
      </c>
      <c r="J265" s="19">
        <f t="shared" si="141"/>
        <v>0</v>
      </c>
      <c r="K265" s="19">
        <f t="shared" si="142"/>
        <v>0</v>
      </c>
      <c r="L265" s="15">
        <f t="shared" si="143"/>
        <v>0</v>
      </c>
      <c r="M265" s="221">
        <f t="shared" si="139"/>
        <v>0</v>
      </c>
    </row>
    <row r="266" spans="1:13" s="18" customFormat="1" ht="24.75" customHeight="1">
      <c r="A266" s="72" t="s">
        <v>159</v>
      </c>
      <c r="B266" s="208" t="s">
        <v>567</v>
      </c>
      <c r="C266" s="73"/>
      <c r="D266" s="74"/>
      <c r="E266" s="60"/>
      <c r="F266" s="60">
        <f>SUM(F267:F274)</f>
        <v>24117.040000000001</v>
      </c>
      <c r="G266" s="60"/>
      <c r="H266" s="60"/>
      <c r="I266" s="60"/>
      <c r="J266" s="76"/>
      <c r="K266" s="76"/>
      <c r="L266" s="76"/>
      <c r="M266" s="222">
        <f>L266/F266</f>
        <v>0</v>
      </c>
    </row>
    <row r="267" spans="1:13" s="18" customFormat="1" ht="38.25">
      <c r="A267" s="62" t="s">
        <v>568</v>
      </c>
      <c r="B267" s="202" t="s">
        <v>569</v>
      </c>
      <c r="C267" s="203" t="s">
        <v>4</v>
      </c>
      <c r="D267" s="204">
        <v>1520</v>
      </c>
      <c r="E267" s="205">
        <v>2.41</v>
      </c>
      <c r="F267" s="191">
        <v>3663.2</v>
      </c>
      <c r="G267" s="19">
        <v>0</v>
      </c>
      <c r="H267" s="19">
        <v>0</v>
      </c>
      <c r="I267" s="15">
        <f t="shared" ref="I267:I272" si="144">G267+H267</f>
        <v>0</v>
      </c>
      <c r="J267" s="19">
        <f t="shared" ref="J267:J272" si="145">TRUNC(E267*G267,2)</f>
        <v>0</v>
      </c>
      <c r="K267" s="19">
        <f t="shared" ref="K267:K272" si="146">TRUNC(E267*H267,2)</f>
        <v>0</v>
      </c>
      <c r="L267" s="15">
        <f t="shared" ref="L267:L272" si="147">J267+K267</f>
        <v>0</v>
      </c>
      <c r="M267" s="221">
        <f t="shared" ref="M267:M274" si="148">L267/F267</f>
        <v>0</v>
      </c>
    </row>
    <row r="268" spans="1:13" s="18" customFormat="1" ht="38.25">
      <c r="A268" s="62" t="s">
        <v>578</v>
      </c>
      <c r="B268" s="202" t="s">
        <v>570</v>
      </c>
      <c r="C268" s="203" t="s">
        <v>4</v>
      </c>
      <c r="D268" s="204">
        <v>2357.1999999999998</v>
      </c>
      <c r="E268" s="205">
        <v>3.52</v>
      </c>
      <c r="F268" s="191">
        <v>8297.34</v>
      </c>
      <c r="G268" s="19">
        <v>0</v>
      </c>
      <c r="H268" s="19">
        <v>0</v>
      </c>
      <c r="I268" s="15">
        <f t="shared" si="144"/>
        <v>0</v>
      </c>
      <c r="J268" s="19">
        <f t="shared" si="145"/>
        <v>0</v>
      </c>
      <c r="K268" s="19">
        <f t="shared" si="146"/>
        <v>0</v>
      </c>
      <c r="L268" s="15">
        <f t="shared" si="147"/>
        <v>0</v>
      </c>
      <c r="M268" s="221">
        <f t="shared" si="148"/>
        <v>0</v>
      </c>
    </row>
    <row r="269" spans="1:13" s="18" customFormat="1" ht="38.25">
      <c r="A269" s="62" t="s">
        <v>579</v>
      </c>
      <c r="B269" s="202" t="s">
        <v>571</v>
      </c>
      <c r="C269" s="203" t="s">
        <v>4</v>
      </c>
      <c r="D269" s="204">
        <v>56.8</v>
      </c>
      <c r="E269" s="205">
        <v>20.2</v>
      </c>
      <c r="F269" s="191">
        <v>1147.3599999999999</v>
      </c>
      <c r="G269" s="19">
        <v>0</v>
      </c>
      <c r="H269" s="19">
        <v>0</v>
      </c>
      <c r="I269" s="15">
        <f t="shared" si="144"/>
        <v>0</v>
      </c>
      <c r="J269" s="19">
        <f t="shared" si="145"/>
        <v>0</v>
      </c>
      <c r="K269" s="19">
        <f t="shared" si="146"/>
        <v>0</v>
      </c>
      <c r="L269" s="15">
        <f t="shared" si="147"/>
        <v>0</v>
      </c>
      <c r="M269" s="221">
        <f t="shared" si="148"/>
        <v>0</v>
      </c>
    </row>
    <row r="270" spans="1:13" s="18" customFormat="1" ht="38.25">
      <c r="A270" s="62" t="s">
        <v>580</v>
      </c>
      <c r="B270" s="202" t="s">
        <v>572</v>
      </c>
      <c r="C270" s="203" t="s">
        <v>4</v>
      </c>
      <c r="D270" s="204">
        <v>113.6</v>
      </c>
      <c r="E270" s="205">
        <v>38.94</v>
      </c>
      <c r="F270" s="191">
        <v>4423.58</v>
      </c>
      <c r="G270" s="19">
        <v>0</v>
      </c>
      <c r="H270" s="19">
        <v>0</v>
      </c>
      <c r="I270" s="15">
        <f t="shared" si="144"/>
        <v>0</v>
      </c>
      <c r="J270" s="19">
        <f t="shared" si="145"/>
        <v>0</v>
      </c>
      <c r="K270" s="19">
        <f t="shared" si="146"/>
        <v>0</v>
      </c>
      <c r="L270" s="15">
        <f t="shared" si="147"/>
        <v>0</v>
      </c>
      <c r="M270" s="221">
        <f t="shared" si="148"/>
        <v>0</v>
      </c>
    </row>
    <row r="271" spans="1:13" s="18" customFormat="1">
      <c r="A271" s="62" t="s">
        <v>581</v>
      </c>
      <c r="B271" s="202" t="s">
        <v>573</v>
      </c>
      <c r="C271" s="203" t="s">
        <v>4</v>
      </c>
      <c r="D271" s="204">
        <v>12.9</v>
      </c>
      <c r="E271" s="205">
        <v>60.23</v>
      </c>
      <c r="F271" s="191">
        <v>776.96</v>
      </c>
      <c r="G271" s="19">
        <v>0</v>
      </c>
      <c r="H271" s="19">
        <v>0</v>
      </c>
      <c r="I271" s="15">
        <f t="shared" si="144"/>
        <v>0</v>
      </c>
      <c r="J271" s="19">
        <f t="shared" si="145"/>
        <v>0</v>
      </c>
      <c r="K271" s="19">
        <f t="shared" si="146"/>
        <v>0</v>
      </c>
      <c r="L271" s="15">
        <f t="shared" si="147"/>
        <v>0</v>
      </c>
      <c r="M271" s="221">
        <f t="shared" si="148"/>
        <v>0</v>
      </c>
    </row>
    <row r="272" spans="1:13" s="18" customFormat="1">
      <c r="A272" s="62" t="s">
        <v>582</v>
      </c>
      <c r="B272" s="202" t="s">
        <v>574</v>
      </c>
      <c r="C272" s="203" t="s">
        <v>4</v>
      </c>
      <c r="D272" s="204">
        <v>51.6</v>
      </c>
      <c r="E272" s="205">
        <v>95.55</v>
      </c>
      <c r="F272" s="191">
        <v>4930.38</v>
      </c>
      <c r="G272" s="19">
        <v>0</v>
      </c>
      <c r="H272" s="19">
        <v>0</v>
      </c>
      <c r="I272" s="15">
        <f t="shared" si="144"/>
        <v>0</v>
      </c>
      <c r="J272" s="19">
        <f t="shared" si="145"/>
        <v>0</v>
      </c>
      <c r="K272" s="19">
        <f t="shared" si="146"/>
        <v>0</v>
      </c>
      <c r="L272" s="15">
        <f t="shared" si="147"/>
        <v>0</v>
      </c>
      <c r="M272" s="221">
        <f t="shared" si="148"/>
        <v>0</v>
      </c>
    </row>
    <row r="273" spans="1:13" s="18" customFormat="1" ht="38.25">
      <c r="A273" s="62" t="s">
        <v>583</v>
      </c>
      <c r="B273" s="202" t="s">
        <v>575</v>
      </c>
      <c r="C273" s="203" t="s">
        <v>4</v>
      </c>
      <c r="D273" s="204">
        <v>52.6</v>
      </c>
      <c r="E273" s="205">
        <v>6.71</v>
      </c>
      <c r="F273" s="191">
        <v>352.94</v>
      </c>
      <c r="G273" s="19">
        <v>0</v>
      </c>
      <c r="H273" s="19">
        <v>0</v>
      </c>
      <c r="I273" s="15">
        <f t="shared" ref="I273:I274" si="149">G273+H273</f>
        <v>0</v>
      </c>
      <c r="J273" s="19">
        <f t="shared" ref="J273:J274" si="150">TRUNC(E273*G273,2)</f>
        <v>0</v>
      </c>
      <c r="K273" s="19">
        <f t="shared" ref="K273:K274" si="151">TRUNC(E273*H273,2)</f>
        <v>0</v>
      </c>
      <c r="L273" s="15">
        <f t="shared" ref="L273:L274" si="152">J273+K273</f>
        <v>0</v>
      </c>
      <c r="M273" s="221">
        <f t="shared" si="148"/>
        <v>0</v>
      </c>
    </row>
    <row r="274" spans="1:13" s="18" customFormat="1">
      <c r="A274" s="62" t="s">
        <v>584</v>
      </c>
      <c r="B274" s="202" t="s">
        <v>576</v>
      </c>
      <c r="C274" s="203" t="s">
        <v>4</v>
      </c>
      <c r="D274" s="204">
        <v>53.6</v>
      </c>
      <c r="E274" s="205">
        <v>9.8000000000000007</v>
      </c>
      <c r="F274" s="191">
        <v>525.28</v>
      </c>
      <c r="G274" s="19">
        <v>0</v>
      </c>
      <c r="H274" s="19">
        <v>0</v>
      </c>
      <c r="I274" s="15">
        <f t="shared" si="149"/>
        <v>0</v>
      </c>
      <c r="J274" s="19">
        <f t="shared" si="150"/>
        <v>0</v>
      </c>
      <c r="K274" s="19">
        <f t="shared" si="151"/>
        <v>0</v>
      </c>
      <c r="L274" s="15">
        <f t="shared" si="152"/>
        <v>0</v>
      </c>
      <c r="M274" s="221">
        <f t="shared" si="148"/>
        <v>0</v>
      </c>
    </row>
    <row r="275" spans="1:13" s="18" customFormat="1" ht="25.5" customHeight="1">
      <c r="A275" s="72" t="s">
        <v>160</v>
      </c>
      <c r="B275" s="208" t="s">
        <v>577</v>
      </c>
      <c r="C275" s="73"/>
      <c r="D275" s="74"/>
      <c r="E275" s="60"/>
      <c r="F275" s="60">
        <f>SUM(F276:F286)</f>
        <v>12008.460000000001</v>
      </c>
      <c r="G275" s="60"/>
      <c r="H275" s="60"/>
      <c r="I275" s="60"/>
      <c r="J275" s="76">
        <f>SUM(J276:J276)</f>
        <v>0</v>
      </c>
      <c r="K275" s="76">
        <f>SUM(K276:K276)</f>
        <v>0</v>
      </c>
      <c r="L275" s="76">
        <f>SUM(L276:L276)</f>
        <v>0</v>
      </c>
      <c r="M275" s="95">
        <f t="shared" ref="M275:M286" si="153">L275/F275</f>
        <v>0</v>
      </c>
    </row>
    <row r="276" spans="1:13" s="18" customFormat="1" ht="38.25">
      <c r="A276" s="62" t="s">
        <v>596</v>
      </c>
      <c r="B276" s="202" t="s">
        <v>585</v>
      </c>
      <c r="C276" s="203" t="s">
        <v>90</v>
      </c>
      <c r="D276" s="204">
        <v>56</v>
      </c>
      <c r="E276" s="205">
        <v>24.84</v>
      </c>
      <c r="F276" s="191">
        <v>1391.04</v>
      </c>
      <c r="G276" s="19">
        <v>0</v>
      </c>
      <c r="H276" s="19">
        <v>0</v>
      </c>
      <c r="I276" s="15">
        <f t="shared" ref="I276:I283" si="154">G276+H276</f>
        <v>0</v>
      </c>
      <c r="J276" s="19">
        <f t="shared" ref="J276:J283" si="155">TRUNC(E276*G276,2)</f>
        <v>0</v>
      </c>
      <c r="K276" s="19">
        <f t="shared" ref="K276:K283" si="156">TRUNC(E276*H276,2)</f>
        <v>0</v>
      </c>
      <c r="L276" s="15">
        <f t="shared" ref="L276:L283" si="157">J276+K276</f>
        <v>0</v>
      </c>
      <c r="M276" s="221">
        <f t="shared" si="153"/>
        <v>0</v>
      </c>
    </row>
    <row r="277" spans="1:13" s="18" customFormat="1" ht="38.25">
      <c r="A277" s="62" t="s">
        <v>597</v>
      </c>
      <c r="B277" s="202" t="s">
        <v>586</v>
      </c>
      <c r="C277" s="203" t="s">
        <v>90</v>
      </c>
      <c r="D277" s="204">
        <v>4</v>
      </c>
      <c r="E277" s="205">
        <v>26.61</v>
      </c>
      <c r="F277" s="191">
        <v>106.44</v>
      </c>
      <c r="G277" s="19">
        <v>0</v>
      </c>
      <c r="H277" s="19">
        <v>0</v>
      </c>
      <c r="I277" s="15">
        <f t="shared" si="154"/>
        <v>0</v>
      </c>
      <c r="J277" s="19">
        <f t="shared" si="155"/>
        <v>0</v>
      </c>
      <c r="K277" s="19">
        <f t="shared" si="156"/>
        <v>0</v>
      </c>
      <c r="L277" s="15">
        <f t="shared" si="157"/>
        <v>0</v>
      </c>
      <c r="M277" s="221">
        <f t="shared" si="153"/>
        <v>0</v>
      </c>
    </row>
    <row r="278" spans="1:13" s="18" customFormat="1" ht="38.25">
      <c r="A278" s="62" t="s">
        <v>598</v>
      </c>
      <c r="B278" s="202" t="s">
        <v>587</v>
      </c>
      <c r="C278" s="203" t="s">
        <v>90</v>
      </c>
      <c r="D278" s="204">
        <v>7</v>
      </c>
      <c r="E278" s="205">
        <v>23.68</v>
      </c>
      <c r="F278" s="191">
        <v>165.76</v>
      </c>
      <c r="G278" s="19">
        <v>0</v>
      </c>
      <c r="H278" s="19">
        <v>0</v>
      </c>
      <c r="I278" s="15">
        <f t="shared" si="154"/>
        <v>0</v>
      </c>
      <c r="J278" s="19">
        <f t="shared" si="155"/>
        <v>0</v>
      </c>
      <c r="K278" s="19">
        <f t="shared" si="156"/>
        <v>0</v>
      </c>
      <c r="L278" s="15">
        <f t="shared" si="157"/>
        <v>0</v>
      </c>
      <c r="M278" s="221">
        <f t="shared" si="153"/>
        <v>0</v>
      </c>
    </row>
    <row r="279" spans="1:13" s="18" customFormat="1" ht="38.25">
      <c r="A279" s="62" t="s">
        <v>599</v>
      </c>
      <c r="B279" s="202" t="s">
        <v>588</v>
      </c>
      <c r="C279" s="203" t="s">
        <v>90</v>
      </c>
      <c r="D279" s="204">
        <v>1</v>
      </c>
      <c r="E279" s="205">
        <v>36.1</v>
      </c>
      <c r="F279" s="191">
        <v>36.1</v>
      </c>
      <c r="G279" s="19">
        <v>0</v>
      </c>
      <c r="H279" s="19">
        <v>0</v>
      </c>
      <c r="I279" s="15">
        <f t="shared" si="154"/>
        <v>0</v>
      </c>
      <c r="J279" s="19">
        <f t="shared" si="155"/>
        <v>0</v>
      </c>
      <c r="K279" s="19">
        <f t="shared" si="156"/>
        <v>0</v>
      </c>
      <c r="L279" s="15">
        <f t="shared" si="157"/>
        <v>0</v>
      </c>
      <c r="M279" s="221">
        <f t="shared" si="153"/>
        <v>0</v>
      </c>
    </row>
    <row r="280" spans="1:13" s="18" customFormat="1" ht="38.25">
      <c r="A280" s="62" t="s">
        <v>600</v>
      </c>
      <c r="B280" s="202" t="s">
        <v>589</v>
      </c>
      <c r="C280" s="203" t="s">
        <v>90</v>
      </c>
      <c r="D280" s="204">
        <v>11</v>
      </c>
      <c r="E280" s="205">
        <v>48.52</v>
      </c>
      <c r="F280" s="191">
        <v>533.72</v>
      </c>
      <c r="G280" s="19">
        <v>0</v>
      </c>
      <c r="H280" s="19">
        <v>0</v>
      </c>
      <c r="I280" s="15">
        <f t="shared" si="154"/>
        <v>0</v>
      </c>
      <c r="J280" s="19">
        <f t="shared" si="155"/>
        <v>0</v>
      </c>
      <c r="K280" s="19">
        <f t="shared" si="156"/>
        <v>0</v>
      </c>
      <c r="L280" s="15">
        <f t="shared" si="157"/>
        <v>0</v>
      </c>
      <c r="M280" s="221">
        <f t="shared" si="153"/>
        <v>0</v>
      </c>
    </row>
    <row r="281" spans="1:13" s="18" customFormat="1" ht="38.25">
      <c r="A281" s="62" t="s">
        <v>601</v>
      </c>
      <c r="B281" s="202" t="s">
        <v>590</v>
      </c>
      <c r="C281" s="203" t="s">
        <v>90</v>
      </c>
      <c r="D281" s="204">
        <v>3</v>
      </c>
      <c r="E281" s="205">
        <v>40.28</v>
      </c>
      <c r="F281" s="191">
        <v>120.84</v>
      </c>
      <c r="G281" s="19">
        <v>0</v>
      </c>
      <c r="H281" s="19">
        <v>0</v>
      </c>
      <c r="I281" s="15">
        <f t="shared" si="154"/>
        <v>0</v>
      </c>
      <c r="J281" s="19">
        <f t="shared" si="155"/>
        <v>0</v>
      </c>
      <c r="K281" s="19">
        <f t="shared" si="156"/>
        <v>0</v>
      </c>
      <c r="L281" s="15">
        <f t="shared" si="157"/>
        <v>0</v>
      </c>
      <c r="M281" s="221">
        <f t="shared" si="153"/>
        <v>0</v>
      </c>
    </row>
    <row r="282" spans="1:13" s="18" customFormat="1">
      <c r="A282" s="62" t="s">
        <v>602</v>
      </c>
      <c r="B282" s="202" t="s">
        <v>591</v>
      </c>
      <c r="C282" s="203" t="s">
        <v>90</v>
      </c>
      <c r="D282" s="204">
        <v>7</v>
      </c>
      <c r="E282" s="205">
        <v>12.11</v>
      </c>
      <c r="F282" s="191">
        <v>84.77</v>
      </c>
      <c r="G282" s="19"/>
      <c r="H282" s="19"/>
      <c r="I282" s="15"/>
      <c r="J282" s="19"/>
      <c r="K282" s="19"/>
      <c r="L282" s="15"/>
      <c r="M282" s="221">
        <f t="shared" si="153"/>
        <v>0</v>
      </c>
    </row>
    <row r="283" spans="1:13" s="18" customFormat="1">
      <c r="A283" s="62" t="s">
        <v>603</v>
      </c>
      <c r="B283" s="202" t="s">
        <v>592</v>
      </c>
      <c r="C283" s="203" t="s">
        <v>90</v>
      </c>
      <c r="D283" s="204">
        <v>74</v>
      </c>
      <c r="E283" s="205">
        <v>106.1</v>
      </c>
      <c r="F283" s="191">
        <v>7851.4</v>
      </c>
      <c r="G283" s="19">
        <v>0</v>
      </c>
      <c r="H283" s="19">
        <v>0</v>
      </c>
      <c r="I283" s="15">
        <f t="shared" si="154"/>
        <v>0</v>
      </c>
      <c r="J283" s="19">
        <f t="shared" si="155"/>
        <v>0</v>
      </c>
      <c r="K283" s="19">
        <f t="shared" si="156"/>
        <v>0</v>
      </c>
      <c r="L283" s="15">
        <f t="shared" si="157"/>
        <v>0</v>
      </c>
      <c r="M283" s="221">
        <f t="shared" si="153"/>
        <v>0</v>
      </c>
    </row>
    <row r="284" spans="1:13" s="18" customFormat="1">
      <c r="A284" s="62" t="s">
        <v>604</v>
      </c>
      <c r="B284" s="202" t="s">
        <v>593</v>
      </c>
      <c r="C284" s="203" t="s">
        <v>90</v>
      </c>
      <c r="D284" s="204">
        <v>3</v>
      </c>
      <c r="E284" s="205">
        <v>94.79</v>
      </c>
      <c r="F284" s="191">
        <v>284.37</v>
      </c>
      <c r="G284" s="19">
        <v>0</v>
      </c>
      <c r="H284" s="19">
        <v>0</v>
      </c>
      <c r="I284" s="15">
        <f t="shared" ref="I284:I286" si="158">G284+H284</f>
        <v>0</v>
      </c>
      <c r="J284" s="19">
        <f t="shared" ref="J284:J286" si="159">TRUNC(E284*G284,2)</f>
        <v>0</v>
      </c>
      <c r="K284" s="19">
        <f t="shared" ref="K284:K286" si="160">TRUNC(E284*H284,2)</f>
        <v>0</v>
      </c>
      <c r="L284" s="15">
        <f t="shared" ref="L284:L286" si="161">J284+K284</f>
        <v>0</v>
      </c>
      <c r="M284" s="221">
        <f t="shared" si="153"/>
        <v>0</v>
      </c>
    </row>
    <row r="285" spans="1:13" s="18" customFormat="1" ht="25.5">
      <c r="A285" s="62" t="s">
        <v>605</v>
      </c>
      <c r="B285" s="202" t="s">
        <v>594</v>
      </c>
      <c r="C285" s="203" t="s">
        <v>90</v>
      </c>
      <c r="D285" s="204">
        <v>3</v>
      </c>
      <c r="E285" s="205">
        <v>354.14</v>
      </c>
      <c r="F285" s="191">
        <v>1062.42</v>
      </c>
      <c r="G285" s="19">
        <v>0</v>
      </c>
      <c r="H285" s="19">
        <v>0</v>
      </c>
      <c r="I285" s="15">
        <f t="shared" si="158"/>
        <v>0</v>
      </c>
      <c r="J285" s="19">
        <f t="shared" si="159"/>
        <v>0</v>
      </c>
      <c r="K285" s="19">
        <f t="shared" si="160"/>
        <v>0</v>
      </c>
      <c r="L285" s="15">
        <f t="shared" si="161"/>
        <v>0</v>
      </c>
      <c r="M285" s="221">
        <f t="shared" si="153"/>
        <v>0</v>
      </c>
    </row>
    <row r="286" spans="1:13" s="18" customFormat="1" ht="25.5">
      <c r="A286" s="62" t="s">
        <v>606</v>
      </c>
      <c r="B286" s="202" t="s">
        <v>595</v>
      </c>
      <c r="C286" s="203" t="s">
        <v>90</v>
      </c>
      <c r="D286" s="204">
        <v>10</v>
      </c>
      <c r="E286" s="205">
        <v>37.159999999999997</v>
      </c>
      <c r="F286" s="191">
        <v>371.6</v>
      </c>
      <c r="G286" s="19">
        <v>0</v>
      </c>
      <c r="H286" s="19">
        <v>0</v>
      </c>
      <c r="I286" s="15">
        <f t="shared" si="158"/>
        <v>0</v>
      </c>
      <c r="J286" s="19">
        <f t="shared" si="159"/>
        <v>0</v>
      </c>
      <c r="K286" s="19">
        <f t="shared" si="160"/>
        <v>0</v>
      </c>
      <c r="L286" s="15">
        <f t="shared" si="161"/>
        <v>0</v>
      </c>
      <c r="M286" s="221">
        <f t="shared" si="153"/>
        <v>0</v>
      </c>
    </row>
    <row r="287" spans="1:13" ht="36" customHeight="1">
      <c r="A287" s="68">
        <v>18</v>
      </c>
      <c r="B287" s="206" t="s">
        <v>607</v>
      </c>
      <c r="C287" s="69"/>
      <c r="D287" s="70"/>
      <c r="E287" s="71"/>
      <c r="F287" s="66">
        <f>SUM(F288:F296)</f>
        <v>47328.869999999995</v>
      </c>
      <c r="G287" s="71"/>
      <c r="H287" s="71"/>
      <c r="I287" s="71"/>
      <c r="J287" s="77"/>
      <c r="K287" s="77"/>
      <c r="L287" s="77"/>
      <c r="M287" s="25">
        <f>L287/F287</f>
        <v>0</v>
      </c>
    </row>
    <row r="288" spans="1:13" s="18" customFormat="1" ht="25.5">
      <c r="A288" s="62" t="s">
        <v>608</v>
      </c>
      <c r="B288" s="202" t="s">
        <v>617</v>
      </c>
      <c r="C288" s="203" t="s">
        <v>90</v>
      </c>
      <c r="D288" s="204">
        <v>1</v>
      </c>
      <c r="E288" s="205">
        <v>67.89</v>
      </c>
      <c r="F288" s="191">
        <v>67.89</v>
      </c>
      <c r="G288" s="19">
        <v>0</v>
      </c>
      <c r="H288" s="19">
        <v>0</v>
      </c>
      <c r="I288" s="15">
        <f t="shared" ref="I288:I292" si="162">G288+H288</f>
        <v>0</v>
      </c>
      <c r="J288" s="19">
        <f t="shared" ref="J288:J292" si="163">TRUNC(E288*G288,2)</f>
        <v>0</v>
      </c>
      <c r="K288" s="19">
        <f t="shared" ref="K288:K292" si="164">TRUNC(E288*H288,2)</f>
        <v>0</v>
      </c>
      <c r="L288" s="15">
        <f t="shared" ref="L288:L292" si="165">J288+K288</f>
        <v>0</v>
      </c>
      <c r="M288" s="221">
        <f t="shared" ref="M288:M314" si="166">L288/F288</f>
        <v>0</v>
      </c>
    </row>
    <row r="289" spans="1:13" s="18" customFormat="1">
      <c r="A289" s="62" t="s">
        <v>609</v>
      </c>
      <c r="B289" s="202" t="s">
        <v>618</v>
      </c>
      <c r="C289" s="203" t="s">
        <v>4</v>
      </c>
      <c r="D289" s="204">
        <v>26</v>
      </c>
      <c r="E289" s="205">
        <v>11.03</v>
      </c>
      <c r="F289" s="191">
        <v>286.77999999999997</v>
      </c>
      <c r="G289" s="19">
        <v>0</v>
      </c>
      <c r="H289" s="19">
        <v>0</v>
      </c>
      <c r="I289" s="15">
        <f t="shared" si="162"/>
        <v>0</v>
      </c>
      <c r="J289" s="19">
        <f t="shared" si="163"/>
        <v>0</v>
      </c>
      <c r="K289" s="19">
        <f t="shared" si="164"/>
        <v>0</v>
      </c>
      <c r="L289" s="15">
        <f t="shared" si="165"/>
        <v>0</v>
      </c>
      <c r="M289" s="221">
        <f t="shared" si="166"/>
        <v>0</v>
      </c>
    </row>
    <row r="290" spans="1:13" s="18" customFormat="1" ht="25.5">
      <c r="A290" s="62" t="s">
        <v>610</v>
      </c>
      <c r="B290" s="202" t="s">
        <v>619</v>
      </c>
      <c r="C290" s="203" t="s">
        <v>90</v>
      </c>
      <c r="D290" s="204">
        <v>26</v>
      </c>
      <c r="E290" s="205">
        <v>16.940000000000001</v>
      </c>
      <c r="F290" s="191">
        <v>440.44</v>
      </c>
      <c r="G290" s="19">
        <v>0</v>
      </c>
      <c r="H290" s="19">
        <v>0</v>
      </c>
      <c r="I290" s="15">
        <f t="shared" si="162"/>
        <v>0</v>
      </c>
      <c r="J290" s="19">
        <f t="shared" si="163"/>
        <v>0</v>
      </c>
      <c r="K290" s="19">
        <f t="shared" si="164"/>
        <v>0</v>
      </c>
      <c r="L290" s="15">
        <f t="shared" si="165"/>
        <v>0</v>
      </c>
      <c r="M290" s="221">
        <f t="shared" si="166"/>
        <v>0</v>
      </c>
    </row>
    <row r="291" spans="1:13" s="18" customFormat="1" ht="25.5">
      <c r="A291" s="62" t="s">
        <v>611</v>
      </c>
      <c r="B291" s="202" t="s">
        <v>620</v>
      </c>
      <c r="C291" s="203" t="s">
        <v>143</v>
      </c>
      <c r="D291" s="204">
        <v>1</v>
      </c>
      <c r="E291" s="205">
        <v>308.27999999999997</v>
      </c>
      <c r="F291" s="191">
        <v>308.27999999999997</v>
      </c>
      <c r="G291" s="19">
        <v>0</v>
      </c>
      <c r="H291" s="19">
        <v>0</v>
      </c>
      <c r="I291" s="15">
        <f t="shared" si="162"/>
        <v>0</v>
      </c>
      <c r="J291" s="19">
        <f t="shared" si="163"/>
        <v>0</v>
      </c>
      <c r="K291" s="19">
        <f t="shared" si="164"/>
        <v>0</v>
      </c>
      <c r="L291" s="15">
        <f t="shared" si="165"/>
        <v>0</v>
      </c>
      <c r="M291" s="221">
        <f t="shared" si="166"/>
        <v>0</v>
      </c>
    </row>
    <row r="292" spans="1:13" s="18" customFormat="1" ht="25.5">
      <c r="A292" s="62" t="s">
        <v>612</v>
      </c>
      <c r="B292" s="202" t="s">
        <v>621</v>
      </c>
      <c r="C292" s="203" t="s">
        <v>90</v>
      </c>
      <c r="D292" s="204">
        <v>26</v>
      </c>
      <c r="E292" s="205">
        <v>68.349999999999994</v>
      </c>
      <c r="F292" s="191">
        <v>1777.1</v>
      </c>
      <c r="G292" s="19">
        <v>0</v>
      </c>
      <c r="H292" s="19">
        <v>0</v>
      </c>
      <c r="I292" s="15">
        <f t="shared" si="162"/>
        <v>0</v>
      </c>
      <c r="J292" s="19">
        <f t="shared" si="163"/>
        <v>0</v>
      </c>
      <c r="K292" s="19">
        <f t="shared" si="164"/>
        <v>0</v>
      </c>
      <c r="L292" s="15">
        <f t="shared" si="165"/>
        <v>0</v>
      </c>
      <c r="M292" s="221">
        <f t="shared" si="166"/>
        <v>0</v>
      </c>
    </row>
    <row r="293" spans="1:13" s="18" customFormat="1" ht="25.5">
      <c r="A293" s="62" t="s">
        <v>613</v>
      </c>
      <c r="B293" s="202" t="s">
        <v>622</v>
      </c>
      <c r="C293" s="203" t="s">
        <v>4</v>
      </c>
      <c r="D293" s="204">
        <v>449.2</v>
      </c>
      <c r="E293" s="205">
        <v>51.42</v>
      </c>
      <c r="F293" s="191">
        <v>23097.86</v>
      </c>
      <c r="G293" s="19">
        <v>0</v>
      </c>
      <c r="H293" s="19">
        <v>0</v>
      </c>
      <c r="I293" s="15">
        <f t="shared" ref="I293:I296" si="167">G293+H293</f>
        <v>0</v>
      </c>
      <c r="J293" s="19">
        <f t="shared" ref="J293:J296" si="168">TRUNC(E293*G293,2)</f>
        <v>0</v>
      </c>
      <c r="K293" s="19">
        <f t="shared" ref="K293:K296" si="169">TRUNC(E293*H293,2)</f>
        <v>0</v>
      </c>
      <c r="L293" s="15">
        <f t="shared" ref="L293:L296" si="170">J293+K293</f>
        <v>0</v>
      </c>
      <c r="M293" s="221">
        <f t="shared" si="166"/>
        <v>0</v>
      </c>
    </row>
    <row r="294" spans="1:13" s="18" customFormat="1" ht="25.5">
      <c r="A294" s="62" t="s">
        <v>614</v>
      </c>
      <c r="B294" s="202" t="s">
        <v>623</v>
      </c>
      <c r="C294" s="203" t="s">
        <v>4</v>
      </c>
      <c r="D294" s="204">
        <v>305.2</v>
      </c>
      <c r="E294" s="205">
        <v>68.209999999999994</v>
      </c>
      <c r="F294" s="191">
        <v>20817.689999999999</v>
      </c>
      <c r="G294" s="19">
        <v>0</v>
      </c>
      <c r="H294" s="19">
        <v>0</v>
      </c>
      <c r="I294" s="15">
        <f t="shared" si="167"/>
        <v>0</v>
      </c>
      <c r="J294" s="19">
        <f t="shared" si="168"/>
        <v>0</v>
      </c>
      <c r="K294" s="19">
        <f t="shared" si="169"/>
        <v>0</v>
      </c>
      <c r="L294" s="15">
        <f t="shared" si="170"/>
        <v>0</v>
      </c>
      <c r="M294" s="221">
        <f t="shared" si="166"/>
        <v>0</v>
      </c>
    </row>
    <row r="295" spans="1:13" s="18" customFormat="1" ht="25.5">
      <c r="A295" s="62" t="s">
        <v>615</v>
      </c>
      <c r="B295" s="202" t="s">
        <v>145</v>
      </c>
      <c r="C295" s="203" t="s">
        <v>90</v>
      </c>
      <c r="D295" s="204">
        <v>5</v>
      </c>
      <c r="E295" s="205">
        <v>39.33</v>
      </c>
      <c r="F295" s="191">
        <v>196.65</v>
      </c>
      <c r="G295" s="19">
        <v>0</v>
      </c>
      <c r="H295" s="19">
        <v>0</v>
      </c>
      <c r="I295" s="15">
        <f t="shared" si="167"/>
        <v>0</v>
      </c>
      <c r="J295" s="19">
        <f t="shared" si="168"/>
        <v>0</v>
      </c>
      <c r="K295" s="19">
        <f t="shared" si="169"/>
        <v>0</v>
      </c>
      <c r="L295" s="15">
        <f t="shared" si="170"/>
        <v>0</v>
      </c>
      <c r="M295" s="221">
        <f t="shared" si="166"/>
        <v>0</v>
      </c>
    </row>
    <row r="296" spans="1:13" s="18" customFormat="1">
      <c r="A296" s="62" t="s">
        <v>616</v>
      </c>
      <c r="B296" s="202" t="s">
        <v>624</v>
      </c>
      <c r="C296" s="203" t="s">
        <v>90</v>
      </c>
      <c r="D296" s="204">
        <v>26</v>
      </c>
      <c r="E296" s="205">
        <v>12.93</v>
      </c>
      <c r="F296" s="191">
        <v>336.18</v>
      </c>
      <c r="G296" s="19">
        <v>0</v>
      </c>
      <c r="H296" s="19">
        <v>0</v>
      </c>
      <c r="I296" s="15">
        <f t="shared" si="167"/>
        <v>0</v>
      </c>
      <c r="J296" s="19">
        <f t="shared" si="168"/>
        <v>0</v>
      </c>
      <c r="K296" s="19">
        <f t="shared" si="169"/>
        <v>0</v>
      </c>
      <c r="L296" s="15">
        <f t="shared" si="170"/>
        <v>0</v>
      </c>
      <c r="M296" s="221">
        <f t="shared" si="166"/>
        <v>0</v>
      </c>
    </row>
    <row r="297" spans="1:13" s="18" customFormat="1" ht="33" customHeight="1">
      <c r="A297" s="193" t="s">
        <v>627</v>
      </c>
      <c r="B297" s="206" t="s">
        <v>625</v>
      </c>
      <c r="C297" s="218"/>
      <c r="D297" s="219"/>
      <c r="E297" s="220"/>
      <c r="F297" s="214">
        <f>F298+F304</f>
        <v>56091.17</v>
      </c>
      <c r="G297" s="195"/>
      <c r="H297" s="195"/>
      <c r="I297" s="195"/>
      <c r="J297" s="195"/>
      <c r="K297" s="195"/>
      <c r="L297" s="195"/>
      <c r="M297" s="25">
        <f>L297/F297</f>
        <v>0</v>
      </c>
    </row>
    <row r="298" spans="1:13" s="18" customFormat="1" ht="22.5" customHeight="1">
      <c r="A298" s="224" t="s">
        <v>628</v>
      </c>
      <c r="B298" s="208" t="s">
        <v>626</v>
      </c>
      <c r="C298" s="225"/>
      <c r="D298" s="226"/>
      <c r="E298" s="227"/>
      <c r="F298" s="60">
        <f>SUM(F299:F303)</f>
        <v>11911.259999999998</v>
      </c>
      <c r="G298" s="61"/>
      <c r="H298" s="61"/>
      <c r="I298" s="61"/>
      <c r="J298" s="61"/>
      <c r="K298" s="61"/>
      <c r="L298" s="61"/>
      <c r="M298" s="222">
        <f>L298/F298</f>
        <v>0</v>
      </c>
    </row>
    <row r="299" spans="1:13" s="18" customFormat="1">
      <c r="A299" s="62" t="s">
        <v>633</v>
      </c>
      <c r="B299" s="202" t="s">
        <v>629</v>
      </c>
      <c r="C299" s="203" t="s">
        <v>77</v>
      </c>
      <c r="D299" s="204">
        <v>12.22</v>
      </c>
      <c r="E299" s="205">
        <v>304.88</v>
      </c>
      <c r="F299" s="191">
        <v>3725.63</v>
      </c>
      <c r="G299" s="19">
        <v>0</v>
      </c>
      <c r="H299" s="19">
        <v>0</v>
      </c>
      <c r="I299" s="15">
        <f t="shared" ref="I299" si="171">G299+H299</f>
        <v>0</v>
      </c>
      <c r="J299" s="19">
        <f t="shared" ref="J299" si="172">TRUNC(E299*G299,2)</f>
        <v>0</v>
      </c>
      <c r="K299" s="19">
        <f t="shared" ref="K299" si="173">TRUNC(E299*H299,2)</f>
        <v>0</v>
      </c>
      <c r="L299" s="15">
        <f t="shared" ref="L299" si="174">J299+K299</f>
        <v>0</v>
      </c>
      <c r="M299" s="221">
        <f t="shared" si="166"/>
        <v>0</v>
      </c>
    </row>
    <row r="300" spans="1:13" s="18" customFormat="1">
      <c r="A300" s="62" t="s">
        <v>634</v>
      </c>
      <c r="B300" s="202" t="s">
        <v>629</v>
      </c>
      <c r="C300" s="203" t="s">
        <v>77</v>
      </c>
      <c r="D300" s="204">
        <v>3.5</v>
      </c>
      <c r="E300" s="205">
        <v>304.88</v>
      </c>
      <c r="F300" s="191">
        <v>1067.08</v>
      </c>
      <c r="G300" s="19">
        <v>0</v>
      </c>
      <c r="H300" s="19">
        <v>0</v>
      </c>
      <c r="I300" s="15">
        <f t="shared" ref="I300:I303" si="175">G300+H300</f>
        <v>0</v>
      </c>
      <c r="J300" s="19">
        <f t="shared" ref="J300:J303" si="176">TRUNC(E300*G300,2)</f>
        <v>0</v>
      </c>
      <c r="K300" s="19">
        <f t="shared" ref="K300:K303" si="177">TRUNC(E300*H300,2)</f>
        <v>0</v>
      </c>
      <c r="L300" s="15">
        <f t="shared" ref="L300:L303" si="178">J300+K300</f>
        <v>0</v>
      </c>
      <c r="M300" s="221">
        <f t="shared" si="166"/>
        <v>0</v>
      </c>
    </row>
    <row r="301" spans="1:13" s="18" customFormat="1">
      <c r="A301" s="62" t="s">
        <v>635</v>
      </c>
      <c r="B301" s="202" t="s">
        <v>630</v>
      </c>
      <c r="C301" s="203" t="s">
        <v>4</v>
      </c>
      <c r="D301" s="204">
        <v>71.3</v>
      </c>
      <c r="E301" s="205">
        <v>79.55</v>
      </c>
      <c r="F301" s="191">
        <v>5671.91</v>
      </c>
      <c r="G301" s="19">
        <v>0</v>
      </c>
      <c r="H301" s="19">
        <v>0</v>
      </c>
      <c r="I301" s="15">
        <f t="shared" si="175"/>
        <v>0</v>
      </c>
      <c r="J301" s="19">
        <f t="shared" si="176"/>
        <v>0</v>
      </c>
      <c r="K301" s="19">
        <f t="shared" si="177"/>
        <v>0</v>
      </c>
      <c r="L301" s="15">
        <f t="shared" si="178"/>
        <v>0</v>
      </c>
      <c r="M301" s="221">
        <f t="shared" si="166"/>
        <v>0</v>
      </c>
    </row>
    <row r="302" spans="1:13" s="18" customFormat="1">
      <c r="A302" s="62" t="s">
        <v>636</v>
      </c>
      <c r="B302" s="202" t="s">
        <v>631</v>
      </c>
      <c r="C302" s="203" t="s">
        <v>77</v>
      </c>
      <c r="D302" s="204">
        <v>6.55</v>
      </c>
      <c r="E302" s="205">
        <v>181.65</v>
      </c>
      <c r="F302" s="191">
        <v>1189.8</v>
      </c>
      <c r="G302" s="19">
        <v>0</v>
      </c>
      <c r="H302" s="19">
        <v>0</v>
      </c>
      <c r="I302" s="15">
        <f t="shared" si="175"/>
        <v>0</v>
      </c>
      <c r="J302" s="19">
        <f t="shared" si="176"/>
        <v>0</v>
      </c>
      <c r="K302" s="19">
        <f t="shared" si="177"/>
        <v>0</v>
      </c>
      <c r="L302" s="15">
        <f t="shared" si="178"/>
        <v>0</v>
      </c>
      <c r="M302" s="221">
        <f t="shared" si="166"/>
        <v>0</v>
      </c>
    </row>
    <row r="303" spans="1:13" s="18" customFormat="1">
      <c r="A303" s="62" t="s">
        <v>637</v>
      </c>
      <c r="B303" s="202" t="s">
        <v>632</v>
      </c>
      <c r="C303" s="203" t="s">
        <v>77</v>
      </c>
      <c r="D303" s="204">
        <v>1.9</v>
      </c>
      <c r="E303" s="205">
        <v>135.18</v>
      </c>
      <c r="F303" s="191">
        <v>256.83999999999997</v>
      </c>
      <c r="G303" s="19">
        <v>0</v>
      </c>
      <c r="H303" s="19">
        <v>0</v>
      </c>
      <c r="I303" s="15">
        <f t="shared" si="175"/>
        <v>0</v>
      </c>
      <c r="J303" s="19">
        <f t="shared" si="176"/>
        <v>0</v>
      </c>
      <c r="K303" s="19">
        <f t="shared" si="177"/>
        <v>0</v>
      </c>
      <c r="L303" s="15">
        <f t="shared" si="178"/>
        <v>0</v>
      </c>
      <c r="M303" s="221">
        <f t="shared" si="166"/>
        <v>0</v>
      </c>
    </row>
    <row r="304" spans="1:13" s="18" customFormat="1" ht="27" customHeight="1">
      <c r="A304" s="224" t="s">
        <v>639</v>
      </c>
      <c r="B304" s="208" t="s">
        <v>638</v>
      </c>
      <c r="C304" s="225"/>
      <c r="D304" s="226"/>
      <c r="E304" s="227"/>
      <c r="F304" s="60">
        <f>SUM(F305:F311)</f>
        <v>44179.909999999996</v>
      </c>
      <c r="G304" s="61"/>
      <c r="H304" s="61"/>
      <c r="I304" s="61"/>
      <c r="J304" s="61"/>
      <c r="K304" s="61"/>
      <c r="L304" s="61"/>
      <c r="M304" s="222">
        <f>L304/F304</f>
        <v>0</v>
      </c>
    </row>
    <row r="305" spans="1:13" s="18" customFormat="1">
      <c r="A305" s="62" t="s">
        <v>646</v>
      </c>
      <c r="B305" s="202" t="s">
        <v>640</v>
      </c>
      <c r="C305" s="203" t="s">
        <v>90</v>
      </c>
      <c r="D305" s="204">
        <v>1</v>
      </c>
      <c r="E305" s="205">
        <v>3472.9</v>
      </c>
      <c r="F305" s="191">
        <v>3472.9</v>
      </c>
      <c r="G305" s="19">
        <v>0</v>
      </c>
      <c r="H305" s="19">
        <v>0</v>
      </c>
      <c r="I305" s="15">
        <f t="shared" ref="I305" si="179">G305+H305</f>
        <v>0</v>
      </c>
      <c r="J305" s="19">
        <f t="shared" ref="J305" si="180">TRUNC(E305*G305,2)</f>
        <v>0</v>
      </c>
      <c r="K305" s="19">
        <f t="shared" ref="K305" si="181">TRUNC(E305*H305,2)</f>
        <v>0</v>
      </c>
      <c r="L305" s="15">
        <f t="shared" ref="L305" si="182">J305+K305</f>
        <v>0</v>
      </c>
      <c r="M305" s="221">
        <f t="shared" si="166"/>
        <v>0</v>
      </c>
    </row>
    <row r="306" spans="1:13" s="18" customFormat="1">
      <c r="A306" s="62" t="s">
        <v>647</v>
      </c>
      <c r="B306" s="202" t="s">
        <v>641</v>
      </c>
      <c r="C306" s="203" t="s">
        <v>4</v>
      </c>
      <c r="D306" s="204">
        <v>14</v>
      </c>
      <c r="E306" s="205">
        <v>367.74</v>
      </c>
      <c r="F306" s="191">
        <v>5148.3599999999997</v>
      </c>
      <c r="G306" s="19">
        <v>0</v>
      </c>
      <c r="H306" s="19">
        <v>0</v>
      </c>
      <c r="I306" s="15">
        <f t="shared" ref="I306:I311" si="183">G306+H306</f>
        <v>0</v>
      </c>
      <c r="J306" s="19">
        <f t="shared" ref="J306:J311" si="184">TRUNC(E306*G306,2)</f>
        <v>0</v>
      </c>
      <c r="K306" s="19">
        <f t="shared" ref="K306:K311" si="185">TRUNC(E306*H306,2)</f>
        <v>0</v>
      </c>
      <c r="L306" s="15">
        <f t="shared" ref="L306:L311" si="186">J306+K306</f>
        <v>0</v>
      </c>
      <c r="M306" s="221">
        <f t="shared" si="166"/>
        <v>0</v>
      </c>
    </row>
    <row r="307" spans="1:13" s="18" customFormat="1">
      <c r="A307" s="62" t="s">
        <v>648</v>
      </c>
      <c r="B307" s="202" t="s">
        <v>642</v>
      </c>
      <c r="C307" s="203" t="s">
        <v>77</v>
      </c>
      <c r="D307" s="204">
        <v>90.96</v>
      </c>
      <c r="E307" s="205">
        <v>13.97</v>
      </c>
      <c r="F307" s="191">
        <v>1270.71</v>
      </c>
      <c r="G307" s="19">
        <v>0</v>
      </c>
      <c r="H307" s="19">
        <v>0</v>
      </c>
      <c r="I307" s="15">
        <f t="shared" si="183"/>
        <v>0</v>
      </c>
      <c r="J307" s="19">
        <f t="shared" si="184"/>
        <v>0</v>
      </c>
      <c r="K307" s="19">
        <f t="shared" si="185"/>
        <v>0</v>
      </c>
      <c r="L307" s="15">
        <f t="shared" si="186"/>
        <v>0</v>
      </c>
      <c r="M307" s="221">
        <f t="shared" si="166"/>
        <v>0</v>
      </c>
    </row>
    <row r="308" spans="1:13" s="18" customFormat="1">
      <c r="A308" s="62" t="s">
        <v>649</v>
      </c>
      <c r="B308" s="202" t="s">
        <v>643</v>
      </c>
      <c r="C308" s="203" t="s">
        <v>4</v>
      </c>
      <c r="D308" s="204">
        <v>143.19999999999999</v>
      </c>
      <c r="E308" s="205">
        <v>125.66</v>
      </c>
      <c r="F308" s="191">
        <v>17994.509999999998</v>
      </c>
      <c r="G308" s="19">
        <v>0</v>
      </c>
      <c r="H308" s="19">
        <v>0</v>
      </c>
      <c r="I308" s="15">
        <f t="shared" si="183"/>
        <v>0</v>
      </c>
      <c r="J308" s="19">
        <f t="shared" si="184"/>
        <v>0</v>
      </c>
      <c r="K308" s="19">
        <f t="shared" si="185"/>
        <v>0</v>
      </c>
      <c r="L308" s="15">
        <f t="shared" si="186"/>
        <v>0</v>
      </c>
      <c r="M308" s="221">
        <f t="shared" si="166"/>
        <v>0</v>
      </c>
    </row>
    <row r="309" spans="1:13" s="18" customFormat="1" ht="38.25">
      <c r="A309" s="62" t="s">
        <v>650</v>
      </c>
      <c r="B309" s="202" t="s">
        <v>498</v>
      </c>
      <c r="C309" s="203" t="s">
        <v>77</v>
      </c>
      <c r="D309" s="204">
        <v>5.27</v>
      </c>
      <c r="E309" s="205">
        <v>817.23</v>
      </c>
      <c r="F309" s="191">
        <v>4306.8</v>
      </c>
      <c r="G309" s="19">
        <v>0</v>
      </c>
      <c r="H309" s="19">
        <v>0</v>
      </c>
      <c r="I309" s="15">
        <f t="shared" si="183"/>
        <v>0</v>
      </c>
      <c r="J309" s="19">
        <f t="shared" si="184"/>
        <v>0</v>
      </c>
      <c r="K309" s="19">
        <f t="shared" si="185"/>
        <v>0</v>
      </c>
      <c r="L309" s="15">
        <f t="shared" si="186"/>
        <v>0</v>
      </c>
      <c r="M309" s="221">
        <f t="shared" si="166"/>
        <v>0</v>
      </c>
    </row>
    <row r="310" spans="1:13" s="18" customFormat="1" ht="38.25">
      <c r="A310" s="62" t="s">
        <v>651</v>
      </c>
      <c r="B310" s="202" t="s">
        <v>644</v>
      </c>
      <c r="C310" s="203" t="s">
        <v>77</v>
      </c>
      <c r="D310" s="204">
        <v>4.9000000000000004</v>
      </c>
      <c r="E310" s="205">
        <v>672.55</v>
      </c>
      <c r="F310" s="191">
        <v>3295.49</v>
      </c>
      <c r="G310" s="19">
        <v>0</v>
      </c>
      <c r="H310" s="19">
        <v>0</v>
      </c>
      <c r="I310" s="15">
        <f t="shared" si="183"/>
        <v>0</v>
      </c>
      <c r="J310" s="19">
        <f t="shared" si="184"/>
        <v>0</v>
      </c>
      <c r="K310" s="19">
        <f t="shared" si="185"/>
        <v>0</v>
      </c>
      <c r="L310" s="15">
        <f t="shared" si="186"/>
        <v>0</v>
      </c>
      <c r="M310" s="221">
        <f t="shared" si="166"/>
        <v>0</v>
      </c>
    </row>
    <row r="311" spans="1:13" s="18" customFormat="1" ht="51">
      <c r="A311" s="62" t="s">
        <v>652</v>
      </c>
      <c r="B311" s="202" t="s">
        <v>645</v>
      </c>
      <c r="C311" s="203" t="s">
        <v>77</v>
      </c>
      <c r="D311" s="204">
        <v>5.43</v>
      </c>
      <c r="E311" s="205">
        <v>1600.58</v>
      </c>
      <c r="F311" s="191">
        <v>8691.14</v>
      </c>
      <c r="G311" s="19">
        <v>0</v>
      </c>
      <c r="H311" s="19">
        <v>0</v>
      </c>
      <c r="I311" s="15">
        <f t="shared" si="183"/>
        <v>0</v>
      </c>
      <c r="J311" s="19">
        <f t="shared" si="184"/>
        <v>0</v>
      </c>
      <c r="K311" s="19">
        <f t="shared" si="185"/>
        <v>0</v>
      </c>
      <c r="L311" s="15">
        <f t="shared" si="186"/>
        <v>0</v>
      </c>
      <c r="M311" s="221">
        <f t="shared" si="166"/>
        <v>0</v>
      </c>
    </row>
    <row r="312" spans="1:13" s="18" customFormat="1" ht="23.25" customHeight="1">
      <c r="A312" s="193">
        <v>20</v>
      </c>
      <c r="B312" s="207" t="s">
        <v>653</v>
      </c>
      <c r="C312" s="218"/>
      <c r="D312" s="219"/>
      <c r="E312" s="220"/>
      <c r="F312" s="214">
        <f>SUM(F313:F314)</f>
        <v>3754.8516</v>
      </c>
      <c r="G312" s="195"/>
      <c r="H312" s="195"/>
      <c r="I312" s="195"/>
      <c r="J312" s="195"/>
      <c r="K312" s="195"/>
      <c r="L312" s="195"/>
      <c r="M312" s="25">
        <f>L312/F312</f>
        <v>0</v>
      </c>
    </row>
    <row r="313" spans="1:13" s="18" customFormat="1" ht="25.5">
      <c r="A313" s="62" t="s">
        <v>654</v>
      </c>
      <c r="B313" s="202" t="s">
        <v>656</v>
      </c>
      <c r="C313" s="203" t="s">
        <v>77</v>
      </c>
      <c r="D313" s="204">
        <v>1129.6400000000001</v>
      </c>
      <c r="E313" s="205">
        <v>1.69</v>
      </c>
      <c r="F313" s="67">
        <f t="shared" ref="F313:F314" si="187">E313*D313</f>
        <v>1909.0916000000002</v>
      </c>
      <c r="G313" s="19">
        <v>0</v>
      </c>
      <c r="H313" s="19">
        <v>0</v>
      </c>
      <c r="I313" s="15">
        <f t="shared" ref="I313" si="188">G313+H313</f>
        <v>0</v>
      </c>
      <c r="J313" s="19">
        <f t="shared" ref="J313" si="189">TRUNC(E313*G313,2)</f>
        <v>0</v>
      </c>
      <c r="K313" s="19">
        <f t="shared" ref="K313" si="190">TRUNC(E313*H313,2)</f>
        <v>0</v>
      </c>
      <c r="L313" s="15">
        <f t="shared" ref="L313" si="191">J313+K313</f>
        <v>0</v>
      </c>
      <c r="M313" s="221">
        <f t="shared" si="166"/>
        <v>0</v>
      </c>
    </row>
    <row r="314" spans="1:13" s="18" customFormat="1">
      <c r="A314" s="62" t="s">
        <v>655</v>
      </c>
      <c r="B314" s="202" t="s">
        <v>657</v>
      </c>
      <c r="C314" s="203" t="s">
        <v>143</v>
      </c>
      <c r="D314" s="204">
        <v>1</v>
      </c>
      <c r="E314" s="205">
        <v>1845.76</v>
      </c>
      <c r="F314" s="67">
        <f t="shared" si="187"/>
        <v>1845.76</v>
      </c>
      <c r="G314" s="19">
        <v>0</v>
      </c>
      <c r="H314" s="19">
        <v>0</v>
      </c>
      <c r="I314" s="15">
        <f t="shared" ref="I314" si="192">G314+H314</f>
        <v>0</v>
      </c>
      <c r="J314" s="19">
        <f t="shared" ref="J314" si="193">TRUNC(E314*G314,2)</f>
        <v>0</v>
      </c>
      <c r="K314" s="19">
        <f t="shared" ref="K314" si="194">TRUNC(E314*H314,2)</f>
        <v>0</v>
      </c>
      <c r="L314" s="15">
        <f t="shared" ref="L314" si="195">J314+K314</f>
        <v>0</v>
      </c>
      <c r="M314" s="221">
        <f t="shared" si="166"/>
        <v>0</v>
      </c>
    </row>
    <row r="315" spans="1:13" s="18" customFormat="1" ht="13.5" thickBot="1">
      <c r="A315" s="62"/>
      <c r="B315" s="202"/>
      <c r="C315" s="203"/>
      <c r="D315" s="204"/>
      <c r="E315" s="205"/>
      <c r="F315" s="67"/>
      <c r="G315" s="19"/>
      <c r="H315" s="19"/>
      <c r="I315" s="15"/>
      <c r="J315" s="19"/>
      <c r="K315" s="19"/>
      <c r="L315" s="15"/>
      <c r="M315" s="17"/>
    </row>
    <row r="316" spans="1:13" ht="26.25" customHeight="1" thickTop="1" thickBot="1">
      <c r="A316" s="265" t="s">
        <v>29</v>
      </c>
      <c r="B316" s="266"/>
      <c r="C316" s="266"/>
      <c r="D316" s="266"/>
      <c r="E316" s="267"/>
      <c r="F316" s="78">
        <f>F312+F297+F287+F236+F231+F219+F198+F179+F151+F143+F129+F120+F118+F109+F79+F75+F57+F35+F30+F19</f>
        <v>1401000.0055999998</v>
      </c>
      <c r="G316" s="268"/>
      <c r="H316" s="268"/>
      <c r="I316" s="268"/>
      <c r="J316" s="78">
        <f>SUM(J30,J19)</f>
        <v>0</v>
      </c>
      <c r="K316" s="78">
        <f>K19+K30+K35+K57+K75+K79+K109+K118+K120+K129+K143+K151+K179+K198+K219+K231+K287+K297+K312</f>
        <v>53166.7</v>
      </c>
      <c r="L316" s="78">
        <f>L19+L30+L35+L57+L75+L79+L109+L118+L120+L129+L143+L151+L179+L198+L219+L231+L236+L287+L297+L312</f>
        <v>53166.7</v>
      </c>
      <c r="M316" s="79">
        <f>L316/F316</f>
        <v>3.7949107628468953E-2</v>
      </c>
    </row>
    <row r="317" spans="1:13" s="18" customFormat="1" ht="12" customHeight="1" thickTop="1">
      <c r="A317" s="96"/>
      <c r="B317" s="81"/>
      <c r="C317" s="80"/>
      <c r="D317" s="82"/>
      <c r="E317" s="83"/>
      <c r="F317" s="84"/>
      <c r="G317" s="85"/>
      <c r="H317" s="85"/>
      <c r="I317" s="86"/>
      <c r="J317" s="85"/>
      <c r="K317" s="85"/>
      <c r="L317" s="86"/>
      <c r="M317" s="97"/>
    </row>
    <row r="318" spans="1:13" s="20" customFormat="1" ht="18" hidden="1" customHeight="1">
      <c r="A318" s="12" t="s">
        <v>21</v>
      </c>
      <c r="B318" s="12" t="s">
        <v>22</v>
      </c>
      <c r="C318" s="273" t="s">
        <v>23</v>
      </c>
      <c r="D318" s="273"/>
      <c r="E318" s="273"/>
      <c r="F318" s="273"/>
      <c r="G318" s="273" t="s">
        <v>24</v>
      </c>
      <c r="H318" s="273"/>
      <c r="I318" s="273"/>
      <c r="J318" s="273" t="s">
        <v>25</v>
      </c>
      <c r="K318" s="273"/>
      <c r="L318" s="273"/>
      <c r="M318" s="274" t="s">
        <v>43</v>
      </c>
    </row>
    <row r="319" spans="1:13" s="22" customFormat="1" ht="36" hidden="1">
      <c r="A319" s="21"/>
      <c r="B319" s="21"/>
      <c r="C319" s="21" t="s">
        <v>26</v>
      </c>
      <c r="D319" s="21" t="s">
        <v>27</v>
      </c>
      <c r="E319" s="21" t="s">
        <v>28</v>
      </c>
      <c r="F319" s="21" t="s">
        <v>29</v>
      </c>
      <c r="G319" s="21" t="s">
        <v>40</v>
      </c>
      <c r="H319" s="21" t="s">
        <v>41</v>
      </c>
      <c r="I319" s="21" t="s">
        <v>42</v>
      </c>
      <c r="J319" s="21" t="s">
        <v>40</v>
      </c>
      <c r="K319" s="21" t="s">
        <v>41</v>
      </c>
      <c r="L319" s="21" t="s">
        <v>42</v>
      </c>
      <c r="M319" s="275"/>
    </row>
    <row r="320" spans="1:13" hidden="1">
      <c r="A320" s="276" t="s">
        <v>164</v>
      </c>
      <c r="B320" s="277"/>
      <c r="C320" s="277"/>
      <c r="D320" s="277"/>
      <c r="E320" s="277"/>
      <c r="F320" s="277"/>
      <c r="G320" s="277"/>
      <c r="H320" s="277"/>
      <c r="I320" s="277"/>
      <c r="J320" s="277"/>
      <c r="K320" s="277"/>
      <c r="L320" s="277"/>
      <c r="M320" s="278"/>
    </row>
    <row r="321" spans="1:13" hidden="1">
      <c r="A321" s="180"/>
      <c r="B321" s="181" t="s">
        <v>0</v>
      </c>
      <c r="C321" s="181"/>
      <c r="D321" s="182"/>
      <c r="E321" s="183"/>
      <c r="F321" s="184">
        <f>SUM(F322:F323)</f>
        <v>5957.8932225147064</v>
      </c>
      <c r="G321" s="185"/>
      <c r="H321" s="185"/>
      <c r="I321" s="185"/>
      <c r="J321" s="186">
        <f t="shared" ref="J321" si="196">SUM(J322)</f>
        <v>0</v>
      </c>
      <c r="K321" s="186">
        <f>SUM(K322:K323)</f>
        <v>5957.89</v>
      </c>
      <c r="L321" s="186">
        <f>K321</f>
        <v>5957.89</v>
      </c>
      <c r="M321" s="187">
        <f>L321/F321</f>
        <v>0.99999945911841892</v>
      </c>
    </row>
    <row r="322" spans="1:13" s="18" customFormat="1" ht="51" hidden="1">
      <c r="A322" s="62">
        <v>1</v>
      </c>
      <c r="B322" s="63" t="s">
        <v>174</v>
      </c>
      <c r="C322" s="64" t="s">
        <v>77</v>
      </c>
      <c r="D322" s="136">
        <v>62.713949999999997</v>
      </c>
      <c r="E322" s="137">
        <f>'CPU do item não planilhado'!K11</f>
        <v>95.001083849999986</v>
      </c>
      <c r="F322" s="137">
        <f>E322*D322</f>
        <v>5957.8932225147064</v>
      </c>
      <c r="G322" s="19">
        <v>0</v>
      </c>
      <c r="H322" s="19">
        <f>D322</f>
        <v>62.713949999999997</v>
      </c>
      <c r="I322" s="15">
        <f>G322+H322</f>
        <v>62.713949999999997</v>
      </c>
      <c r="J322" s="19">
        <f>TRUNC(E322*G322,2)</f>
        <v>0</v>
      </c>
      <c r="K322" s="19">
        <f>TRUNC(E322*H322,2)</f>
        <v>5957.89</v>
      </c>
      <c r="L322" s="15">
        <f>J322+K322</f>
        <v>5957.89</v>
      </c>
      <c r="M322" s="17">
        <f t="shared" ref="M322" si="197">L322/F322</f>
        <v>0.99999945911841892</v>
      </c>
    </row>
    <row r="323" spans="1:13" ht="13.5" thickBot="1">
      <c r="A323" s="75"/>
      <c r="B323" s="75"/>
      <c r="C323" s="75"/>
      <c r="D323" s="75"/>
      <c r="E323" s="75"/>
      <c r="F323" s="75"/>
      <c r="G323" s="75"/>
      <c r="H323" s="75"/>
      <c r="I323" s="75"/>
      <c r="J323" s="75"/>
      <c r="K323" s="75"/>
      <c r="L323" s="75"/>
    </row>
    <row r="324" spans="1:13" ht="36" customHeight="1" thickTop="1" thickBot="1">
      <c r="A324" s="279" t="s">
        <v>213</v>
      </c>
      <c r="B324" s="280"/>
      <c r="C324" s="280"/>
      <c r="D324" s="280"/>
      <c r="E324" s="281"/>
      <c r="F324" s="78">
        <f>F316</f>
        <v>1401000.0055999998</v>
      </c>
      <c r="G324" s="268"/>
      <c r="H324" s="268"/>
      <c r="I324" s="268"/>
      <c r="J324" s="78">
        <f>SUM(J39,J35)</f>
        <v>0</v>
      </c>
      <c r="K324" s="179">
        <f>K316</f>
        <v>53166.7</v>
      </c>
      <c r="L324" s="78">
        <f>L316</f>
        <v>53166.7</v>
      </c>
      <c r="M324" s="79">
        <f>L324/F324</f>
        <v>3.7949107628468953E-2</v>
      </c>
    </row>
    <row r="325" spans="1:13" ht="16.5" thickTop="1">
      <c r="A325" s="138"/>
      <c r="B325" s="138"/>
      <c r="C325" s="138"/>
      <c r="D325" s="138"/>
      <c r="E325" s="138"/>
      <c r="F325" s="139"/>
      <c r="G325" s="140"/>
      <c r="H325" s="140"/>
      <c r="I325" s="140"/>
      <c r="J325" s="139"/>
      <c r="K325" s="139"/>
      <c r="L325" s="139"/>
      <c r="M325" s="141"/>
    </row>
    <row r="326" spans="1:13" ht="15.75">
      <c r="A326" s="75"/>
      <c r="B326" s="260" t="s">
        <v>680</v>
      </c>
      <c r="C326" s="260"/>
      <c r="D326" s="260"/>
      <c r="E326" s="260"/>
      <c r="F326" s="260"/>
      <c r="G326" s="260"/>
      <c r="H326" s="260"/>
      <c r="I326" s="260"/>
      <c r="J326" s="260"/>
      <c r="K326" s="260"/>
      <c r="L326" s="260"/>
      <c r="M326" s="260"/>
    </row>
    <row r="327" spans="1:13" ht="15" customHeight="1" thickBot="1">
      <c r="A327" s="75"/>
      <c r="B327" s="75"/>
      <c r="C327" s="75"/>
      <c r="D327" s="75"/>
      <c r="E327" s="75"/>
      <c r="F327" s="75"/>
      <c r="G327" s="75"/>
      <c r="H327" s="75"/>
      <c r="I327" s="75"/>
      <c r="J327" s="75"/>
      <c r="K327" s="75"/>
      <c r="L327" s="75"/>
    </row>
    <row r="328" spans="1:13" ht="32.25" customHeight="1" thickTop="1">
      <c r="A328" s="238" t="s">
        <v>55</v>
      </c>
      <c r="B328" s="239"/>
      <c r="C328" s="244" t="s">
        <v>56</v>
      </c>
      <c r="D328" s="245"/>
      <c r="E328" s="245"/>
      <c r="F328" s="245"/>
      <c r="G328" s="245"/>
      <c r="H328" s="246"/>
      <c r="I328" s="244" t="s">
        <v>57</v>
      </c>
      <c r="J328" s="245"/>
      <c r="K328" s="245"/>
      <c r="L328" s="245"/>
      <c r="M328" s="253"/>
    </row>
    <row r="329" spans="1:13" ht="45" customHeight="1">
      <c r="A329" s="240" t="s">
        <v>58</v>
      </c>
      <c r="B329" s="241"/>
      <c r="C329" s="247" t="s">
        <v>59</v>
      </c>
      <c r="D329" s="248"/>
      <c r="E329" s="248"/>
      <c r="F329" s="248"/>
      <c r="G329" s="248"/>
      <c r="H329" s="249"/>
      <c r="I329" s="254" t="s">
        <v>60</v>
      </c>
      <c r="J329" s="255"/>
      <c r="K329" s="255"/>
      <c r="L329" s="255"/>
      <c r="M329" s="256"/>
    </row>
    <row r="330" spans="1:13" ht="24.75" customHeight="1" thickBot="1">
      <c r="A330" s="242"/>
      <c r="B330" s="243"/>
      <c r="C330" s="250"/>
      <c r="D330" s="251"/>
      <c r="E330" s="251"/>
      <c r="F330" s="251"/>
      <c r="G330" s="251"/>
      <c r="H330" s="252"/>
      <c r="I330" s="257"/>
      <c r="J330" s="258"/>
      <c r="K330" s="258"/>
      <c r="L330" s="258"/>
      <c r="M330" s="259"/>
    </row>
    <row r="331" spans="1:13" ht="13.5" thickTop="1"/>
  </sheetData>
  <sheetProtection selectLockedCells="1" selectUnlockedCells="1"/>
  <mergeCells count="31">
    <mergeCell ref="G324:I324"/>
    <mergeCell ref="A2:M2"/>
    <mergeCell ref="J14:K14"/>
    <mergeCell ref="L14:M14"/>
    <mergeCell ref="M16:M17"/>
    <mergeCell ref="J4:K4"/>
    <mergeCell ref="J5:K5"/>
    <mergeCell ref="B13:E13"/>
    <mergeCell ref="H11:I11"/>
    <mergeCell ref="B326:M326"/>
    <mergeCell ref="J11:K11"/>
    <mergeCell ref="L11:M11"/>
    <mergeCell ref="A316:E316"/>
    <mergeCell ref="G316:I316"/>
    <mergeCell ref="H14:I14"/>
    <mergeCell ref="F14:G14"/>
    <mergeCell ref="C16:F16"/>
    <mergeCell ref="G16:I16"/>
    <mergeCell ref="J16:L16"/>
    <mergeCell ref="C318:F318"/>
    <mergeCell ref="G318:I318"/>
    <mergeCell ref="J318:L318"/>
    <mergeCell ref="M318:M319"/>
    <mergeCell ref="A320:M320"/>
    <mergeCell ref="A324:E324"/>
    <mergeCell ref="A328:B328"/>
    <mergeCell ref="A329:B330"/>
    <mergeCell ref="C328:H328"/>
    <mergeCell ref="C329:H330"/>
    <mergeCell ref="I328:M328"/>
    <mergeCell ref="I329:M330"/>
  </mergeCells>
  <phoneticPr fontId="23" type="noConversion"/>
  <printOptions horizontalCentered="1"/>
  <pageMargins left="0.39370078740157483" right="0.39370078740157483" top="0.31496062992125984" bottom="0.19685039370078741" header="0" footer="0"/>
  <pageSetup paperSize="9" scale="58" fitToHeight="0" orientation="landscape" r:id="rId1"/>
  <headerFooter>
    <oddFooter>&amp;L&amp;"Arial,Normal"&amp;8cavs-01&amp;R&amp;"Arial,Normal"&amp;8Página: &amp;P/&amp;N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S105"/>
  <sheetViews>
    <sheetView view="pageBreakPreview" zoomScaleNormal="100" zoomScaleSheetLayoutView="100" workbookViewId="0">
      <selection activeCell="H41" sqref="H41"/>
    </sheetView>
  </sheetViews>
  <sheetFormatPr defaultRowHeight="12.75"/>
  <cols>
    <col min="1" max="1" width="9.140625" style="30"/>
    <col min="2" max="2" width="43.42578125" style="2" customWidth="1"/>
    <col min="3" max="3" width="9.140625" style="2"/>
    <col min="4" max="4" width="10.28515625" style="2" customWidth="1"/>
    <col min="5" max="5" width="8.85546875" style="2" customWidth="1"/>
    <col min="6" max="6" width="10.5703125" style="2" customWidth="1"/>
    <col min="7" max="7" width="12.28515625" style="2" customWidth="1"/>
    <col min="8" max="8" width="13.28515625" style="2" customWidth="1"/>
    <col min="9" max="16384" width="9.140625" style="2"/>
  </cols>
  <sheetData>
    <row r="1" spans="1:8" ht="13.5" thickBot="1"/>
    <row r="2" spans="1:8" s="28" customFormat="1" ht="18.75" thickBot="1">
      <c r="A2" s="315" t="s">
        <v>32</v>
      </c>
      <c r="B2" s="316"/>
      <c r="C2" s="316"/>
      <c r="D2" s="316"/>
      <c r="E2" s="316"/>
      <c r="F2" s="316"/>
      <c r="G2" s="316"/>
      <c r="H2" s="317"/>
    </row>
    <row r="3" spans="1:8" s="28" customFormat="1" ht="13.5" thickBot="1">
      <c r="A3" s="14"/>
      <c r="B3" s="14"/>
      <c r="C3" s="14"/>
    </row>
    <row r="4" spans="1:8" s="28" customFormat="1" ht="15.75" customHeight="1" thickTop="1" thickBot="1">
      <c r="A4" s="300" t="s">
        <v>165</v>
      </c>
      <c r="B4" s="301"/>
      <c r="C4" s="301"/>
      <c r="D4" s="301"/>
      <c r="E4" s="301"/>
      <c r="F4" s="301"/>
      <c r="G4" s="301"/>
      <c r="H4" s="302"/>
    </row>
    <row r="5" spans="1:8" s="31" customFormat="1" ht="6" customHeight="1" thickTop="1" thickBot="1">
      <c r="A5" s="37"/>
      <c r="B5" s="37"/>
      <c r="C5" s="38"/>
      <c r="D5" s="38"/>
      <c r="E5" s="39"/>
      <c r="F5" s="36"/>
      <c r="G5" s="39"/>
      <c r="H5" s="36"/>
    </row>
    <row r="6" spans="1:8" s="32" customFormat="1" ht="26.25" thickTop="1">
      <c r="A6" s="52" t="s">
        <v>21</v>
      </c>
      <c r="B6" s="303" t="s">
        <v>46</v>
      </c>
      <c r="C6" s="304"/>
      <c r="D6" s="305"/>
      <c r="E6" s="53" t="s">
        <v>47</v>
      </c>
      <c r="F6" s="54" t="s">
        <v>48</v>
      </c>
      <c r="G6" s="55" t="s">
        <v>49</v>
      </c>
      <c r="H6" s="56" t="s">
        <v>50</v>
      </c>
    </row>
    <row r="7" spans="1:8" s="31" customFormat="1" ht="36" customHeight="1" thickBot="1">
      <c r="A7" s="48" t="s">
        <v>1</v>
      </c>
      <c r="B7" s="318" t="str">
        <f>'BM 01'!B20</f>
        <v>Placa de obra em chapa aço galvanizado, instalada - Rev 02_01/2022</v>
      </c>
      <c r="C7" s="319"/>
      <c r="D7" s="320"/>
      <c r="E7" s="57" t="str">
        <f>'BM 01'!C20</f>
        <v>m²</v>
      </c>
      <c r="F7" s="49">
        <f>'BM 01'!D20</f>
        <v>10</v>
      </c>
      <c r="G7" s="58">
        <f>'BM 01'!H20</f>
        <v>10</v>
      </c>
      <c r="H7" s="59">
        <f>F7-G7</f>
        <v>0</v>
      </c>
    </row>
    <row r="8" spans="1:8" s="32" customFormat="1" ht="15.75" customHeight="1" thickTop="1">
      <c r="A8" s="44"/>
      <c r="B8" s="45"/>
      <c r="C8" s="309" t="s">
        <v>44</v>
      </c>
      <c r="D8" s="310"/>
      <c r="E8" s="310"/>
      <c r="F8" s="310"/>
      <c r="G8" s="310"/>
      <c r="H8" s="311"/>
    </row>
    <row r="9" spans="1:8" s="32" customFormat="1" ht="14.25">
      <c r="A9" s="289" t="s">
        <v>170</v>
      </c>
      <c r="B9" s="290"/>
      <c r="C9" s="50" t="s">
        <v>27</v>
      </c>
      <c r="D9" s="33"/>
      <c r="E9" s="33" t="s">
        <v>45</v>
      </c>
      <c r="F9" s="34" t="s">
        <v>33</v>
      </c>
      <c r="G9" s="43"/>
      <c r="H9" s="46" t="s">
        <v>29</v>
      </c>
    </row>
    <row r="10" spans="1:8" s="32" customFormat="1" ht="14.25">
      <c r="A10" s="291" t="s">
        <v>166</v>
      </c>
      <c r="B10" s="292"/>
      <c r="C10" s="51">
        <v>1</v>
      </c>
      <c r="D10" s="40"/>
      <c r="E10" s="40">
        <v>2</v>
      </c>
      <c r="F10" s="40">
        <v>5</v>
      </c>
      <c r="G10" s="41">
        <f>F10*E10</f>
        <v>10</v>
      </c>
      <c r="H10" s="47">
        <f>C10*F10*E10</f>
        <v>10</v>
      </c>
    </row>
    <row r="11" spans="1:8" s="32" customFormat="1" ht="7.5" customHeight="1" thickBot="1">
      <c r="A11" s="296"/>
      <c r="B11" s="296"/>
      <c r="C11" s="35"/>
      <c r="D11" s="36"/>
      <c r="E11" s="36"/>
      <c r="F11" s="35"/>
      <c r="G11" s="36"/>
      <c r="H11" s="36"/>
    </row>
    <row r="12" spans="1:8" ht="14.25" thickTop="1" thickBot="1">
      <c r="A12" s="297" t="s">
        <v>51</v>
      </c>
      <c r="B12" s="298"/>
      <c r="C12" s="298"/>
      <c r="D12" s="298"/>
      <c r="E12" s="298"/>
      <c r="F12" s="298"/>
      <c r="G12" s="299"/>
      <c r="H12" s="42">
        <f>SUM(H10:H10)</f>
        <v>10</v>
      </c>
    </row>
    <row r="13" spans="1:8" ht="6" customHeight="1" thickTop="1" thickBot="1">
      <c r="A13" s="37"/>
      <c r="B13" s="37"/>
      <c r="C13" s="38"/>
      <c r="D13" s="38"/>
      <c r="E13" s="39"/>
      <c r="F13" s="36"/>
      <c r="G13" s="39"/>
      <c r="H13" s="36"/>
    </row>
    <row r="14" spans="1:8" ht="26.25" thickTop="1">
      <c r="A14" s="52" t="s">
        <v>21</v>
      </c>
      <c r="B14" s="303" t="s">
        <v>46</v>
      </c>
      <c r="C14" s="304"/>
      <c r="D14" s="305"/>
      <c r="E14" s="53" t="s">
        <v>47</v>
      </c>
      <c r="F14" s="54" t="s">
        <v>48</v>
      </c>
      <c r="G14" s="55" t="s">
        <v>49</v>
      </c>
      <c r="H14" s="56" t="s">
        <v>50</v>
      </c>
    </row>
    <row r="15" spans="1:8" ht="33" customHeight="1" thickBot="1">
      <c r="A15" s="48" t="s">
        <v>63</v>
      </c>
      <c r="B15" s="318" t="str">
        <f>'BM 01'!B21</f>
        <v>TAPUME COM COMPENSADO DE MADEIRA. AF_05/2018</v>
      </c>
      <c r="C15" s="319"/>
      <c r="D15" s="320"/>
      <c r="E15" s="57" t="str">
        <f>'BM 01'!C21</f>
        <v>m²</v>
      </c>
      <c r="F15" s="49">
        <f>'BM 01'!D21</f>
        <v>176</v>
      </c>
      <c r="G15" s="58">
        <f>'BM 01'!I21</f>
        <v>176</v>
      </c>
      <c r="H15" s="59">
        <f>F15-G15</f>
        <v>0</v>
      </c>
    </row>
    <row r="16" spans="1:8" ht="13.5" thickTop="1">
      <c r="A16" s="44"/>
      <c r="B16" s="45"/>
      <c r="C16" s="309" t="s">
        <v>44</v>
      </c>
      <c r="D16" s="310"/>
      <c r="E16" s="310"/>
      <c r="F16" s="310"/>
      <c r="G16" s="310"/>
      <c r="H16" s="311"/>
    </row>
    <row r="17" spans="1:8" ht="12.75" customHeight="1">
      <c r="A17" s="289" t="s">
        <v>170</v>
      </c>
      <c r="B17" s="290"/>
      <c r="C17" s="50" t="s">
        <v>27</v>
      </c>
      <c r="D17" s="33" t="s">
        <v>167</v>
      </c>
      <c r="E17" s="33" t="s">
        <v>45</v>
      </c>
      <c r="F17" s="34"/>
      <c r="G17" s="43"/>
      <c r="H17" s="46" t="s">
        <v>29</v>
      </c>
    </row>
    <row r="18" spans="1:8" ht="12.75" customHeight="1">
      <c r="A18" s="291" t="s">
        <v>168</v>
      </c>
      <c r="B18" s="292"/>
      <c r="C18" s="51">
        <v>1</v>
      </c>
      <c r="D18" s="40">
        <v>58.67</v>
      </c>
      <c r="E18" s="40">
        <v>3</v>
      </c>
      <c r="F18" s="40">
        <f>E18*D18</f>
        <v>176.01</v>
      </c>
      <c r="G18" s="41"/>
      <c r="H18" s="47">
        <f>C18*D18*E18</f>
        <v>176.01</v>
      </c>
    </row>
    <row r="19" spans="1:8" ht="13.5" thickBot="1">
      <c r="A19" s="296"/>
      <c r="B19" s="296"/>
      <c r="C19" s="35"/>
      <c r="D19" s="36"/>
      <c r="E19" s="36"/>
      <c r="F19" s="35"/>
      <c r="G19" s="36"/>
      <c r="H19" s="36"/>
    </row>
    <row r="20" spans="1:8" ht="14.25" thickTop="1" thickBot="1">
      <c r="A20" s="297" t="s">
        <v>51</v>
      </c>
      <c r="B20" s="298"/>
      <c r="C20" s="298"/>
      <c r="D20" s="298"/>
      <c r="E20" s="298"/>
      <c r="F20" s="298"/>
      <c r="G20" s="299"/>
      <c r="H20" s="42">
        <f>SUM(H18:H18)</f>
        <v>176.01</v>
      </c>
    </row>
    <row r="21" spans="1:8" ht="15.75" customHeight="1" thickTop="1" thickBot="1">
      <c r="A21" s="37"/>
      <c r="B21" s="37"/>
      <c r="C21" s="38"/>
      <c r="D21" s="38"/>
      <c r="E21" s="39"/>
      <c r="F21" s="36"/>
      <c r="G21" s="39"/>
      <c r="H21" s="36"/>
    </row>
    <row r="22" spans="1:8" ht="13.5" customHeight="1" thickTop="1" thickBot="1">
      <c r="A22" s="52" t="s">
        <v>21</v>
      </c>
      <c r="B22" s="303" t="s">
        <v>46</v>
      </c>
      <c r="C22" s="304"/>
      <c r="D22" s="305"/>
      <c r="E22" s="53" t="s">
        <v>47</v>
      </c>
      <c r="F22" s="54" t="s">
        <v>48</v>
      </c>
      <c r="G22" s="55" t="s">
        <v>49</v>
      </c>
      <c r="H22" s="56" t="s">
        <v>50</v>
      </c>
    </row>
    <row r="23" spans="1:8" ht="39" hidden="1" customHeight="1" thickBot="1">
      <c r="A23" s="48" t="str">
        <f>'BM 01'!A22</f>
        <v>1.3</v>
      </c>
      <c r="B23" s="318" t="str">
        <f>'BM 01'!B22</f>
        <v>INSTALAÇÕES PROVISÓRIAS DE LUZ , FORÇA,TELEFONE E LÓGICA</v>
      </c>
      <c r="C23" s="319"/>
      <c r="D23" s="320"/>
      <c r="E23" s="57" t="s">
        <v>660</v>
      </c>
      <c r="F23" s="49">
        <v>0</v>
      </c>
      <c r="G23" s="58">
        <f>'BM 01'!I22</f>
        <v>0</v>
      </c>
      <c r="H23" s="59">
        <v>0</v>
      </c>
    </row>
    <row r="24" spans="1:8" ht="14.25" hidden="1" thickTop="1" thickBot="1">
      <c r="A24" s="44"/>
      <c r="B24" s="45"/>
      <c r="C24" s="309" t="s">
        <v>44</v>
      </c>
      <c r="D24" s="310"/>
      <c r="E24" s="310"/>
      <c r="F24" s="310"/>
      <c r="G24" s="310"/>
      <c r="H24" s="311"/>
    </row>
    <row r="25" spans="1:8" ht="12.75" hidden="1" customHeight="1" thickBot="1">
      <c r="A25" s="289" t="s">
        <v>170</v>
      </c>
      <c r="B25" s="290"/>
      <c r="C25" s="293"/>
      <c r="D25" s="294"/>
      <c r="E25" s="294"/>
      <c r="F25" s="294"/>
      <c r="G25" s="295"/>
      <c r="H25" s="46" t="s">
        <v>29</v>
      </c>
    </row>
    <row r="26" spans="1:8" ht="13.5" hidden="1" thickBot="1">
      <c r="A26" s="291" t="s">
        <v>665</v>
      </c>
      <c r="B26" s="292"/>
      <c r="C26" s="321">
        <v>0</v>
      </c>
      <c r="D26" s="322"/>
      <c r="E26" s="322"/>
      <c r="F26" s="322"/>
      <c r="G26" s="323"/>
      <c r="H26" s="47">
        <v>0</v>
      </c>
    </row>
    <row r="27" spans="1:8" ht="13.5" hidden="1" thickBot="1">
      <c r="A27" s="296"/>
      <c r="B27" s="296"/>
      <c r="C27" s="35"/>
      <c r="D27" s="36"/>
      <c r="E27" s="36"/>
      <c r="F27" s="35"/>
      <c r="G27" s="36"/>
      <c r="H27" s="36"/>
    </row>
    <row r="28" spans="1:8" ht="14.25" hidden="1" thickTop="1" thickBot="1">
      <c r="A28" s="297" t="s">
        <v>51</v>
      </c>
      <c r="B28" s="298"/>
      <c r="C28" s="298"/>
      <c r="D28" s="298"/>
      <c r="E28" s="298"/>
      <c r="F28" s="298"/>
      <c r="G28" s="299"/>
      <c r="H28" s="42" t="s">
        <v>659</v>
      </c>
    </row>
    <row r="29" spans="1:8" s="28" customFormat="1" ht="14.25" hidden="1" thickTop="1" thickBot="1">
      <c r="A29" s="14"/>
      <c r="B29" s="14"/>
      <c r="C29" s="14"/>
    </row>
    <row r="30" spans="1:8" s="28" customFormat="1" ht="15.75" hidden="1" customHeight="1" thickTop="1" thickBot="1">
      <c r="A30" s="300" t="s">
        <v>169</v>
      </c>
      <c r="B30" s="301"/>
      <c r="C30" s="301"/>
      <c r="D30" s="301"/>
      <c r="E30" s="301"/>
      <c r="F30" s="301"/>
      <c r="G30" s="301"/>
      <c r="H30" s="302"/>
    </row>
    <row r="31" spans="1:8" ht="6" hidden="1" customHeight="1" thickTop="1" thickBot="1">
      <c r="A31" s="37"/>
      <c r="B31" s="37"/>
      <c r="C31" s="38"/>
      <c r="D31" s="38"/>
      <c r="E31" s="39"/>
      <c r="F31" s="36"/>
      <c r="G31" s="39"/>
      <c r="H31" s="36"/>
    </row>
    <row r="32" spans="1:8" ht="27" hidden="1" thickTop="1" thickBot="1">
      <c r="A32" s="52" t="s">
        <v>21</v>
      </c>
      <c r="B32" s="303" t="s">
        <v>46</v>
      </c>
      <c r="C32" s="304"/>
      <c r="D32" s="305"/>
      <c r="E32" s="53" t="s">
        <v>47</v>
      </c>
      <c r="F32" s="54" t="s">
        <v>48</v>
      </c>
      <c r="G32" s="55" t="s">
        <v>49</v>
      </c>
      <c r="H32" s="56" t="s">
        <v>50</v>
      </c>
    </row>
    <row r="33" spans="1:16" ht="39" hidden="1" customHeight="1" thickBot="1">
      <c r="A33" s="48" t="s">
        <v>224</v>
      </c>
      <c r="B33" s="306" t="s">
        <v>218</v>
      </c>
      <c r="C33" s="307"/>
      <c r="D33" s="308"/>
      <c r="E33" s="57" t="s">
        <v>661</v>
      </c>
      <c r="F33" s="49">
        <v>0</v>
      </c>
      <c r="G33" s="58">
        <v>0</v>
      </c>
      <c r="H33" s="59"/>
    </row>
    <row r="34" spans="1:16" ht="14.25" hidden="1" thickTop="1" thickBot="1">
      <c r="A34" s="44"/>
      <c r="B34" s="45"/>
      <c r="C34" s="309" t="s">
        <v>44</v>
      </c>
      <c r="D34" s="310"/>
      <c r="E34" s="310"/>
      <c r="F34" s="310"/>
      <c r="G34" s="310"/>
      <c r="H34" s="311"/>
    </row>
    <row r="35" spans="1:16" ht="3.75" hidden="1" customHeight="1" thickBot="1">
      <c r="A35" s="289" t="s">
        <v>170</v>
      </c>
      <c r="B35" s="290"/>
      <c r="C35" s="293"/>
      <c r="D35" s="294"/>
      <c r="E35" s="294"/>
      <c r="F35" s="294"/>
      <c r="G35" s="295"/>
      <c r="H35" s="46" t="s">
        <v>29</v>
      </c>
    </row>
    <row r="36" spans="1:16" ht="29.25" hidden="1" customHeight="1" thickBot="1">
      <c r="A36" s="291" t="s">
        <v>664</v>
      </c>
      <c r="B36" s="292"/>
      <c r="C36" s="324">
        <v>0</v>
      </c>
      <c r="D36" s="325"/>
      <c r="E36" s="325"/>
      <c r="F36" s="325"/>
      <c r="G36" s="326"/>
      <c r="H36" s="103">
        <v>0</v>
      </c>
    </row>
    <row r="37" spans="1:16" ht="13.5" hidden="1" thickBot="1">
      <c r="A37" s="296"/>
      <c r="B37" s="296"/>
      <c r="C37" s="35"/>
      <c r="D37" s="36"/>
      <c r="E37" s="36"/>
      <c r="F37" s="35"/>
      <c r="G37" s="36"/>
      <c r="H37" s="36"/>
    </row>
    <row r="38" spans="1:16" ht="14.25" hidden="1" thickTop="1" thickBot="1">
      <c r="A38" s="297" t="s">
        <v>51</v>
      </c>
      <c r="B38" s="298"/>
      <c r="C38" s="298"/>
      <c r="D38" s="298"/>
      <c r="E38" s="298"/>
      <c r="F38" s="298"/>
      <c r="G38" s="299"/>
      <c r="H38" s="47" t="s">
        <v>658</v>
      </c>
    </row>
    <row r="39" spans="1:16" ht="6" hidden="1" customHeight="1" thickTop="1" thickBot="1">
      <c r="A39" s="37"/>
      <c r="B39" s="37"/>
      <c r="C39" s="38"/>
      <c r="D39" s="38"/>
      <c r="E39" s="39"/>
      <c r="F39" s="36"/>
      <c r="G39" s="39"/>
      <c r="H39" s="36"/>
    </row>
    <row r="40" spans="1:16" ht="27" hidden="1" thickTop="1" thickBot="1">
      <c r="A40" s="52" t="s">
        <v>21</v>
      </c>
      <c r="B40" s="303" t="s">
        <v>46</v>
      </c>
      <c r="C40" s="304"/>
      <c r="D40" s="305"/>
      <c r="E40" s="53" t="s">
        <v>47</v>
      </c>
      <c r="F40" s="54" t="s">
        <v>48</v>
      </c>
      <c r="G40" s="55" t="s">
        <v>49</v>
      </c>
      <c r="H40" s="56" t="s">
        <v>50</v>
      </c>
    </row>
    <row r="41" spans="1:16" ht="39" hidden="1" customHeight="1" thickBot="1">
      <c r="A41" s="48" t="s">
        <v>226</v>
      </c>
      <c r="B41" s="306" t="s">
        <v>220</v>
      </c>
      <c r="C41" s="307"/>
      <c r="D41" s="308"/>
      <c r="E41" s="57" t="s">
        <v>77</v>
      </c>
      <c r="F41" s="49">
        <v>0</v>
      </c>
      <c r="G41" s="58">
        <v>0</v>
      </c>
      <c r="H41" s="59"/>
    </row>
    <row r="42" spans="1:16" ht="14.25" hidden="1" thickTop="1" thickBot="1">
      <c r="A42" s="44"/>
      <c r="B42" s="45"/>
      <c r="C42" s="309" t="s">
        <v>44</v>
      </c>
      <c r="D42" s="310"/>
      <c r="E42" s="310"/>
      <c r="F42" s="310"/>
      <c r="G42" s="310"/>
      <c r="H42" s="311"/>
    </row>
    <row r="43" spans="1:16" ht="12.75" hidden="1" customHeight="1" thickBot="1">
      <c r="A43" s="289" t="s">
        <v>170</v>
      </c>
      <c r="B43" s="290"/>
      <c r="C43" s="293"/>
      <c r="D43" s="294"/>
      <c r="E43" s="294"/>
      <c r="F43" s="294"/>
      <c r="G43" s="295"/>
      <c r="H43" s="46" t="s">
        <v>29</v>
      </c>
    </row>
    <row r="44" spans="1:16" ht="13.5" hidden="1" thickBot="1">
      <c r="A44" s="291" t="s">
        <v>663</v>
      </c>
      <c r="B44" s="292"/>
      <c r="C44" s="50" t="s">
        <v>27</v>
      </c>
      <c r="D44" s="33" t="s">
        <v>167</v>
      </c>
      <c r="E44" s="33" t="s">
        <v>45</v>
      </c>
      <c r="F44" s="229"/>
      <c r="G44" s="237"/>
      <c r="H44" s="47" t="s">
        <v>662</v>
      </c>
      <c r="P44" s="175"/>
    </row>
    <row r="45" spans="1:16" ht="27.75" hidden="1" customHeight="1" thickBot="1">
      <c r="A45" s="291"/>
      <c r="B45" s="292"/>
      <c r="C45" s="234">
        <v>0</v>
      </c>
      <c r="D45" s="235">
        <v>0</v>
      </c>
      <c r="E45" s="235">
        <v>0</v>
      </c>
      <c r="F45" s="235">
        <v>0</v>
      </c>
      <c r="G45" s="236"/>
      <c r="H45" s="103">
        <v>0</v>
      </c>
    </row>
    <row r="46" spans="1:16" ht="13.5" hidden="1" thickBot="1">
      <c r="A46" s="296"/>
      <c r="B46" s="296"/>
      <c r="C46" s="35"/>
      <c r="D46" s="36"/>
      <c r="E46" s="36"/>
      <c r="F46" s="35"/>
      <c r="G46" s="36"/>
      <c r="H46" s="36"/>
      <c r="K46" s="18"/>
      <c r="L46" s="18"/>
      <c r="M46" s="18"/>
      <c r="N46" s="18"/>
      <c r="O46" s="18"/>
    </row>
    <row r="47" spans="1:16" ht="14.25" hidden="1" thickTop="1" thickBot="1">
      <c r="A47" s="297" t="s">
        <v>51</v>
      </c>
      <c r="B47" s="298"/>
      <c r="C47" s="298"/>
      <c r="D47" s="298"/>
      <c r="E47" s="298"/>
      <c r="F47" s="298"/>
      <c r="G47" s="299"/>
      <c r="H47" s="42">
        <v>2.52</v>
      </c>
      <c r="K47" s="28"/>
      <c r="L47" s="28"/>
      <c r="M47" s="28"/>
    </row>
    <row r="48" spans="1:16" ht="9.75" hidden="1" customHeight="1" thickTop="1" thickBot="1">
      <c r="A48" s="37"/>
      <c r="B48" s="37"/>
      <c r="C48" s="38"/>
      <c r="D48" s="38"/>
      <c r="E48" s="39"/>
      <c r="F48" s="36"/>
      <c r="G48" s="39"/>
      <c r="H48" s="36"/>
    </row>
    <row r="49" spans="1:19" ht="26.25" thickTop="1">
      <c r="A49" s="52" t="s">
        <v>21</v>
      </c>
      <c r="B49" s="303" t="s">
        <v>46</v>
      </c>
      <c r="C49" s="304"/>
      <c r="D49" s="305"/>
      <c r="E49" s="53" t="s">
        <v>47</v>
      </c>
      <c r="F49" s="54" t="s">
        <v>48</v>
      </c>
      <c r="G49" s="55" t="s">
        <v>49</v>
      </c>
      <c r="H49" s="56" t="s">
        <v>50</v>
      </c>
    </row>
    <row r="50" spans="1:19" ht="39" customHeight="1" thickBot="1">
      <c r="A50" s="233" t="s">
        <v>227</v>
      </c>
      <c r="B50" s="306" t="s">
        <v>221</v>
      </c>
      <c r="C50" s="307"/>
      <c r="D50" s="308"/>
      <c r="E50" s="57" t="s">
        <v>77</v>
      </c>
      <c r="F50" s="49">
        <v>20</v>
      </c>
      <c r="G50" s="58">
        <v>20</v>
      </c>
      <c r="H50" s="59"/>
      <c r="P50" s="18"/>
      <c r="Q50" s="18"/>
      <c r="R50" s="18"/>
      <c r="S50" s="18"/>
    </row>
    <row r="51" spans="1:19" ht="13.5" thickTop="1">
      <c r="A51" s="44"/>
      <c r="B51" s="45"/>
      <c r="C51" s="309" t="s">
        <v>44</v>
      </c>
      <c r="D51" s="310"/>
      <c r="E51" s="310"/>
      <c r="F51" s="310"/>
      <c r="G51" s="310"/>
      <c r="H51" s="311"/>
      <c r="S51" s="28"/>
    </row>
    <row r="52" spans="1:19" ht="12.75" customHeight="1">
      <c r="A52" s="289" t="s">
        <v>170</v>
      </c>
      <c r="B52" s="290"/>
      <c r="C52" s="50" t="s">
        <v>27</v>
      </c>
      <c r="D52" s="33" t="s">
        <v>167</v>
      </c>
      <c r="E52" s="33" t="s">
        <v>45</v>
      </c>
      <c r="F52" s="229"/>
      <c r="G52" s="230"/>
      <c r="H52" s="46" t="s">
        <v>29</v>
      </c>
    </row>
    <row r="53" spans="1:19" ht="32.25" customHeight="1">
      <c r="A53" s="291" t="s">
        <v>667</v>
      </c>
      <c r="B53" s="292"/>
      <c r="C53" s="234">
        <v>1</v>
      </c>
      <c r="D53" s="235">
        <v>5</v>
      </c>
      <c r="E53" s="235">
        <v>4</v>
      </c>
      <c r="F53" s="235">
        <f>E53*D53</f>
        <v>20</v>
      </c>
      <c r="G53" s="236"/>
      <c r="H53" s="103">
        <v>20</v>
      </c>
    </row>
    <row r="54" spans="1:19" ht="13.5" thickBot="1">
      <c r="A54" s="296"/>
      <c r="B54" s="296"/>
      <c r="C54" s="35"/>
      <c r="D54" s="36"/>
      <c r="E54" s="36"/>
      <c r="F54" s="35"/>
      <c r="G54" s="36"/>
      <c r="H54" s="36"/>
    </row>
    <row r="55" spans="1:19" ht="14.25" thickTop="1" thickBot="1">
      <c r="A55" s="297" t="s">
        <v>51</v>
      </c>
      <c r="B55" s="298"/>
      <c r="C55" s="298"/>
      <c r="D55" s="298"/>
      <c r="E55" s="298"/>
      <c r="F55" s="298"/>
      <c r="G55" s="299"/>
      <c r="H55" s="104">
        <v>20</v>
      </c>
    </row>
    <row r="56" spans="1:19" ht="6" customHeight="1" thickTop="1" thickBot="1">
      <c r="A56" s="37"/>
      <c r="B56" s="37"/>
      <c r="C56" s="38"/>
      <c r="D56" s="38"/>
      <c r="E56" s="39"/>
      <c r="F56" s="36"/>
      <c r="G56" s="39"/>
      <c r="H56" s="36"/>
    </row>
    <row r="57" spans="1:19" ht="26.25" thickTop="1">
      <c r="A57" s="52" t="s">
        <v>21</v>
      </c>
      <c r="B57" s="303" t="s">
        <v>46</v>
      </c>
      <c r="C57" s="304"/>
      <c r="D57" s="305"/>
      <c r="E57" s="53" t="s">
        <v>47</v>
      </c>
      <c r="F57" s="54" t="s">
        <v>48</v>
      </c>
      <c r="G57" s="55" t="s">
        <v>49</v>
      </c>
      <c r="H57" s="56" t="s">
        <v>50</v>
      </c>
    </row>
    <row r="58" spans="1:19" ht="36.75" customHeight="1" thickBot="1">
      <c r="A58" s="48" t="s">
        <v>228</v>
      </c>
      <c r="B58" s="306" t="s">
        <v>62</v>
      </c>
      <c r="C58" s="307"/>
      <c r="D58" s="308"/>
      <c r="E58" s="57" t="s">
        <v>77</v>
      </c>
      <c r="F58" s="49">
        <v>20</v>
      </c>
      <c r="G58" s="58">
        <v>20</v>
      </c>
      <c r="H58" s="59"/>
    </row>
    <row r="59" spans="1:19" ht="13.5" thickTop="1">
      <c r="A59" s="44"/>
      <c r="B59" s="45"/>
      <c r="C59" s="309" t="s">
        <v>44</v>
      </c>
      <c r="D59" s="310"/>
      <c r="E59" s="310"/>
      <c r="F59" s="310"/>
      <c r="G59" s="310"/>
      <c r="H59" s="311"/>
    </row>
    <row r="60" spans="1:19" ht="12.75" customHeight="1">
      <c r="A60" s="289" t="s">
        <v>170</v>
      </c>
      <c r="B60" s="290"/>
      <c r="C60" s="50" t="s">
        <v>27</v>
      </c>
      <c r="D60" s="33" t="s">
        <v>167</v>
      </c>
      <c r="E60" s="33" t="s">
        <v>45</v>
      </c>
      <c r="F60" s="229"/>
      <c r="G60" s="230"/>
      <c r="H60" s="46" t="s">
        <v>29</v>
      </c>
    </row>
    <row r="61" spans="1:19" ht="32.25" customHeight="1">
      <c r="A61" s="291" t="s">
        <v>667</v>
      </c>
      <c r="B61" s="292"/>
      <c r="C61" s="234">
        <v>1</v>
      </c>
      <c r="D61" s="235">
        <v>5</v>
      </c>
      <c r="E61" s="235">
        <v>4</v>
      </c>
      <c r="F61" s="235">
        <f>E61*D61</f>
        <v>20</v>
      </c>
      <c r="G61" s="236"/>
      <c r="H61" s="103">
        <v>20</v>
      </c>
    </row>
    <row r="62" spans="1:19" ht="13.5" thickBot="1">
      <c r="A62" s="296"/>
      <c r="B62" s="296"/>
      <c r="C62" s="35"/>
      <c r="D62" s="36"/>
      <c r="E62" s="36"/>
      <c r="F62" s="35"/>
      <c r="G62" s="36"/>
      <c r="H62" s="36"/>
    </row>
    <row r="63" spans="1:19" ht="14.25" thickTop="1" thickBot="1">
      <c r="A63" s="297" t="s">
        <v>51</v>
      </c>
      <c r="B63" s="298"/>
      <c r="C63" s="298"/>
      <c r="D63" s="298"/>
      <c r="E63" s="298"/>
      <c r="F63" s="298"/>
      <c r="G63" s="299"/>
      <c r="H63" s="104">
        <v>20</v>
      </c>
    </row>
    <row r="64" spans="1:19" s="18" customFormat="1" ht="14.25" thickTop="1" thickBot="1">
      <c r="A64" s="100"/>
      <c r="B64" s="100"/>
      <c r="C64" s="100"/>
      <c r="D64" s="100"/>
      <c r="E64" s="100"/>
      <c r="F64" s="102"/>
      <c r="G64" s="100"/>
      <c r="H64" s="101"/>
      <c r="K64" s="2"/>
      <c r="L64" s="2"/>
      <c r="M64" s="2"/>
      <c r="N64" s="2"/>
      <c r="O64" s="2"/>
      <c r="P64" s="2"/>
      <c r="Q64" s="2"/>
      <c r="R64" s="2"/>
      <c r="S64" s="2"/>
    </row>
    <row r="65" spans="1:19" s="28" customFormat="1" ht="0.75" customHeight="1" thickTop="1" thickBot="1">
      <c r="A65" s="300"/>
      <c r="B65" s="301"/>
      <c r="C65" s="301"/>
      <c r="D65" s="301"/>
      <c r="E65" s="301"/>
      <c r="F65" s="301"/>
      <c r="G65" s="301"/>
      <c r="H65" s="302"/>
      <c r="K65" s="2"/>
      <c r="L65" s="2"/>
      <c r="M65" s="2"/>
      <c r="N65" s="2"/>
      <c r="O65" s="2"/>
      <c r="P65" s="2"/>
      <c r="Q65" s="2"/>
      <c r="R65" s="2"/>
      <c r="S65" s="2"/>
    </row>
    <row r="66" spans="1:19" ht="6" customHeight="1" thickTop="1" thickBot="1">
      <c r="A66" s="37"/>
      <c r="B66" s="37"/>
      <c r="C66" s="38"/>
      <c r="D66" s="38"/>
      <c r="E66" s="39"/>
      <c r="F66" s="36"/>
      <c r="G66" s="39"/>
      <c r="H66" s="36"/>
    </row>
    <row r="67" spans="1:19" ht="26.25" thickTop="1">
      <c r="A67" s="52" t="s">
        <v>21</v>
      </c>
      <c r="B67" s="303" t="s">
        <v>46</v>
      </c>
      <c r="C67" s="304"/>
      <c r="D67" s="305"/>
      <c r="E67" s="53" t="s">
        <v>47</v>
      </c>
      <c r="F67" s="54" t="s">
        <v>48</v>
      </c>
      <c r="G67" s="55" t="s">
        <v>49</v>
      </c>
      <c r="H67" s="56" t="s">
        <v>50</v>
      </c>
    </row>
    <row r="68" spans="1:19" ht="39" customHeight="1" thickBot="1">
      <c r="A68" s="48" t="s">
        <v>230</v>
      </c>
      <c r="B68" s="306" t="s">
        <v>223</v>
      </c>
      <c r="C68" s="307"/>
      <c r="D68" s="308"/>
      <c r="E68" s="57" t="str">
        <f>'BM 01'!C37</f>
        <v>m²</v>
      </c>
      <c r="F68" s="49">
        <v>4000</v>
      </c>
      <c r="G68" s="58">
        <v>4000</v>
      </c>
      <c r="H68" s="59"/>
    </row>
    <row r="69" spans="1:19" ht="13.5" thickTop="1">
      <c r="A69" s="44"/>
      <c r="B69" s="45"/>
      <c r="C69" s="309" t="s">
        <v>44</v>
      </c>
      <c r="D69" s="310"/>
      <c r="E69" s="310"/>
      <c r="F69" s="310"/>
      <c r="G69" s="310"/>
      <c r="H69" s="311"/>
    </row>
    <row r="70" spans="1:19" ht="12.75" customHeight="1">
      <c r="A70" s="289" t="s">
        <v>170</v>
      </c>
      <c r="B70" s="290"/>
      <c r="C70" s="50" t="s">
        <v>27</v>
      </c>
      <c r="D70" s="33" t="s">
        <v>167</v>
      </c>
      <c r="E70" s="33" t="s">
        <v>45</v>
      </c>
      <c r="F70" s="229"/>
      <c r="G70" s="230"/>
      <c r="H70" s="46" t="s">
        <v>29</v>
      </c>
    </row>
    <row r="71" spans="1:19">
      <c r="A71" s="291" t="s">
        <v>666</v>
      </c>
      <c r="B71" s="292"/>
      <c r="C71" s="231">
        <v>1</v>
      </c>
      <c r="D71" s="231">
        <v>104.41</v>
      </c>
      <c r="E71" s="231">
        <v>38.32</v>
      </c>
      <c r="F71" s="232">
        <f>E71*D71</f>
        <v>4000.9911999999999</v>
      </c>
      <c r="G71" s="230"/>
      <c r="H71" s="47">
        <v>4000</v>
      </c>
    </row>
    <row r="72" spans="1:19" ht="13.5" thickBot="1">
      <c r="A72" s="296"/>
      <c r="B72" s="296"/>
      <c r="C72" s="35"/>
      <c r="D72" s="36"/>
      <c r="E72" s="36"/>
      <c r="F72" s="35"/>
      <c r="G72" s="36"/>
      <c r="H72" s="36"/>
    </row>
    <row r="73" spans="1:19" ht="14.25" thickTop="1" thickBot="1">
      <c r="A73" s="297" t="s">
        <v>51</v>
      </c>
      <c r="B73" s="298"/>
      <c r="C73" s="298"/>
      <c r="D73" s="298"/>
      <c r="E73" s="298"/>
      <c r="F73" s="298"/>
      <c r="G73" s="299"/>
      <c r="H73" s="42">
        <v>4000</v>
      </c>
    </row>
    <row r="74" spans="1:19" ht="6" customHeight="1" thickTop="1" thickBot="1">
      <c r="A74" s="37"/>
      <c r="B74" s="37"/>
      <c r="C74" s="38"/>
      <c r="D74" s="38"/>
      <c r="E74" s="39"/>
      <c r="F74" s="36"/>
      <c r="G74" s="39"/>
      <c r="H74" s="36"/>
    </row>
    <row r="75" spans="1:19" ht="26.25" thickTop="1">
      <c r="A75" s="52" t="s">
        <v>21</v>
      </c>
      <c r="B75" s="303" t="s">
        <v>46</v>
      </c>
      <c r="C75" s="304"/>
      <c r="D75" s="305"/>
      <c r="E75" s="53" t="s">
        <v>47</v>
      </c>
      <c r="F75" s="54" t="s">
        <v>48</v>
      </c>
      <c r="G75" s="55" t="s">
        <v>49</v>
      </c>
      <c r="H75" s="56" t="s">
        <v>50</v>
      </c>
    </row>
    <row r="76" spans="1:19" ht="39" customHeight="1" thickBot="1">
      <c r="A76" s="48"/>
      <c r="B76" s="306"/>
      <c r="C76" s="307"/>
      <c r="D76" s="308"/>
      <c r="E76" s="57"/>
      <c r="F76" s="49"/>
      <c r="G76" s="58">
        <f>'BM 01'!I38</f>
        <v>0</v>
      </c>
      <c r="H76" s="59"/>
    </row>
    <row r="77" spans="1:19" ht="13.5" thickTop="1">
      <c r="A77" s="44"/>
      <c r="B77" s="45"/>
      <c r="C77" s="309" t="s">
        <v>44</v>
      </c>
      <c r="D77" s="310"/>
      <c r="E77" s="310"/>
      <c r="F77" s="310"/>
      <c r="G77" s="310"/>
      <c r="H77" s="311"/>
    </row>
    <row r="78" spans="1:19" ht="12.75" customHeight="1">
      <c r="A78" s="289" t="s">
        <v>170</v>
      </c>
      <c r="B78" s="290"/>
      <c r="C78" s="293"/>
      <c r="D78" s="294"/>
      <c r="E78" s="294"/>
      <c r="F78" s="294"/>
      <c r="G78" s="295"/>
      <c r="H78" s="46" t="s">
        <v>29</v>
      </c>
    </row>
    <row r="79" spans="1:19">
      <c r="A79" s="291"/>
      <c r="B79" s="292"/>
      <c r="C79" s="293" t="s">
        <v>172</v>
      </c>
      <c r="D79" s="294"/>
      <c r="E79" s="294"/>
      <c r="F79" s="294"/>
      <c r="G79" s="295"/>
      <c r="H79" s="47"/>
    </row>
    <row r="80" spans="1:19" ht="13.5" thickBot="1">
      <c r="A80" s="296"/>
      <c r="B80" s="296"/>
      <c r="C80" s="35"/>
      <c r="D80" s="36"/>
      <c r="E80" s="36"/>
      <c r="F80" s="35"/>
      <c r="G80" s="36"/>
      <c r="H80" s="36"/>
    </row>
    <row r="81" spans="1:8" ht="14.25" thickTop="1" thickBot="1">
      <c r="A81" s="297" t="s">
        <v>51</v>
      </c>
      <c r="B81" s="298"/>
      <c r="C81" s="298"/>
      <c r="D81" s="298"/>
      <c r="E81" s="298"/>
      <c r="F81" s="298"/>
      <c r="G81" s="299"/>
      <c r="H81" s="98"/>
    </row>
    <row r="82" spans="1:8" ht="6" customHeight="1" thickTop="1" thickBot="1">
      <c r="A82" s="37"/>
      <c r="B82" s="37"/>
      <c r="C82" s="38"/>
      <c r="D82" s="38"/>
      <c r="E82" s="39"/>
      <c r="F82" s="36"/>
      <c r="G82" s="39"/>
      <c r="H82" s="36"/>
    </row>
    <row r="83" spans="1:8" ht="26.25" thickTop="1">
      <c r="A83" s="52" t="s">
        <v>21</v>
      </c>
      <c r="B83" s="303" t="s">
        <v>46</v>
      </c>
      <c r="C83" s="304"/>
      <c r="D83" s="305"/>
      <c r="E83" s="53" t="s">
        <v>47</v>
      </c>
      <c r="F83" s="54" t="s">
        <v>48</v>
      </c>
      <c r="G83" s="55" t="s">
        <v>49</v>
      </c>
      <c r="H83" s="56" t="s">
        <v>50</v>
      </c>
    </row>
    <row r="84" spans="1:8" ht="39" customHeight="1" thickBot="1">
      <c r="A84" s="48"/>
      <c r="B84" s="306"/>
      <c r="C84" s="307"/>
      <c r="D84" s="308"/>
      <c r="E84" s="57"/>
      <c r="F84" s="49"/>
      <c r="G84" s="58">
        <f>'BM 01'!I40</f>
        <v>0</v>
      </c>
      <c r="H84" s="59"/>
    </row>
    <row r="85" spans="1:8" ht="13.5" thickTop="1">
      <c r="A85" s="44"/>
      <c r="B85" s="45"/>
      <c r="C85" s="309" t="s">
        <v>44</v>
      </c>
      <c r="D85" s="310"/>
      <c r="E85" s="310"/>
      <c r="F85" s="310"/>
      <c r="G85" s="310"/>
      <c r="H85" s="311"/>
    </row>
    <row r="86" spans="1:8" ht="12.75" customHeight="1">
      <c r="A86" s="289" t="s">
        <v>170</v>
      </c>
      <c r="B86" s="290"/>
      <c r="C86" s="293"/>
      <c r="D86" s="294"/>
      <c r="E86" s="294"/>
      <c r="F86" s="294"/>
      <c r="G86" s="295"/>
      <c r="H86" s="46" t="s">
        <v>29</v>
      </c>
    </row>
    <row r="87" spans="1:8" ht="28.5" customHeight="1">
      <c r="A87" s="291"/>
      <c r="B87" s="292"/>
      <c r="C87" s="312"/>
      <c r="D87" s="313"/>
      <c r="E87" s="313"/>
      <c r="F87" s="313"/>
      <c r="G87" s="314"/>
      <c r="H87" s="103"/>
    </row>
    <row r="88" spans="1:8" ht="13.5" thickBot="1">
      <c r="A88" s="296"/>
      <c r="B88" s="296"/>
      <c r="C88" s="35"/>
      <c r="D88" s="36"/>
      <c r="E88" s="36"/>
      <c r="F88" s="35"/>
      <c r="G88" s="36"/>
      <c r="H88" s="36"/>
    </row>
    <row r="89" spans="1:8" ht="14.25" thickTop="1" thickBot="1">
      <c r="A89" s="297" t="s">
        <v>51</v>
      </c>
      <c r="B89" s="298"/>
      <c r="C89" s="298"/>
      <c r="D89" s="298"/>
      <c r="E89" s="298"/>
      <c r="F89" s="298"/>
      <c r="G89" s="299"/>
      <c r="H89" s="104"/>
    </row>
    <row r="90" spans="1:8" ht="6" customHeight="1" thickTop="1" thickBot="1">
      <c r="A90" s="37"/>
      <c r="B90" s="37"/>
      <c r="C90" s="38"/>
      <c r="D90" s="38"/>
      <c r="E90" s="39"/>
      <c r="F90" s="36"/>
      <c r="G90" s="39"/>
      <c r="H90" s="36"/>
    </row>
    <row r="91" spans="1:8" ht="26.25" thickTop="1">
      <c r="A91" s="52" t="s">
        <v>21</v>
      </c>
      <c r="B91" s="303" t="s">
        <v>46</v>
      </c>
      <c r="C91" s="304"/>
      <c r="D91" s="305"/>
      <c r="E91" s="53" t="s">
        <v>47</v>
      </c>
      <c r="F91" s="54" t="s">
        <v>48</v>
      </c>
      <c r="G91" s="55" t="s">
        <v>49</v>
      </c>
      <c r="H91" s="56" t="s">
        <v>50</v>
      </c>
    </row>
    <row r="92" spans="1:8" ht="39" customHeight="1" thickBot="1">
      <c r="A92" s="48"/>
      <c r="B92" s="306"/>
      <c r="C92" s="307"/>
      <c r="D92" s="308"/>
      <c r="E92" s="57" t="str">
        <f>'BM 01'!C41</f>
        <v>KG</v>
      </c>
      <c r="F92" s="49"/>
      <c r="G92" s="58">
        <f>'BM 01'!I41</f>
        <v>0</v>
      </c>
      <c r="H92" s="59"/>
    </row>
    <row r="93" spans="1:8" ht="13.5" thickTop="1">
      <c r="A93" s="44"/>
      <c r="B93" s="45"/>
      <c r="C93" s="309" t="s">
        <v>44</v>
      </c>
      <c r="D93" s="310"/>
      <c r="E93" s="310"/>
      <c r="F93" s="310"/>
      <c r="G93" s="310"/>
      <c r="H93" s="311"/>
    </row>
    <row r="94" spans="1:8" ht="12.75" customHeight="1">
      <c r="A94" s="289" t="s">
        <v>170</v>
      </c>
      <c r="B94" s="290"/>
      <c r="C94" s="293"/>
      <c r="D94" s="294"/>
      <c r="E94" s="294"/>
      <c r="F94" s="294"/>
      <c r="G94" s="295"/>
      <c r="H94" s="46" t="s">
        <v>29</v>
      </c>
    </row>
    <row r="95" spans="1:8" ht="12.75" customHeight="1">
      <c r="A95" s="291"/>
      <c r="B95" s="292"/>
      <c r="C95" s="312" t="s">
        <v>172</v>
      </c>
      <c r="D95" s="313"/>
      <c r="E95" s="313"/>
      <c r="F95" s="313"/>
      <c r="G95" s="314"/>
      <c r="H95" s="103"/>
    </row>
    <row r="96" spans="1:8" ht="13.5" thickBot="1">
      <c r="A96" s="296"/>
      <c r="B96" s="296"/>
      <c r="C96" s="35"/>
      <c r="D96" s="36"/>
      <c r="E96" s="36"/>
      <c r="F96" s="35"/>
      <c r="G96" s="36"/>
      <c r="H96" s="36"/>
    </row>
    <row r="97" spans="1:19" ht="14.25" thickTop="1" thickBot="1">
      <c r="A97" s="297" t="s">
        <v>51</v>
      </c>
      <c r="B97" s="298"/>
      <c r="C97" s="298"/>
      <c r="D97" s="298"/>
      <c r="E97" s="298"/>
      <c r="F97" s="298"/>
      <c r="G97" s="299"/>
      <c r="H97" s="104"/>
    </row>
    <row r="98" spans="1:19" s="18" customFormat="1" ht="14.25" thickTop="1" thickBot="1">
      <c r="A98" s="100"/>
      <c r="B98" s="100"/>
      <c r="C98" s="100"/>
      <c r="D98" s="100"/>
      <c r="E98" s="100"/>
      <c r="F98" s="102"/>
      <c r="G98" s="100"/>
      <c r="H98" s="101"/>
      <c r="K98" s="2"/>
      <c r="L98" s="2"/>
      <c r="M98" s="2"/>
      <c r="N98" s="2"/>
      <c r="O98" s="2"/>
      <c r="P98" s="2"/>
      <c r="Q98" s="2"/>
      <c r="R98" s="2"/>
      <c r="S98" s="2"/>
    </row>
    <row r="99" spans="1:19" s="28" customFormat="1" ht="15.75" customHeight="1" thickTop="1" thickBot="1">
      <c r="A99" s="300" t="s">
        <v>173</v>
      </c>
      <c r="B99" s="301"/>
      <c r="C99" s="301"/>
      <c r="D99" s="301"/>
      <c r="E99" s="301"/>
      <c r="F99" s="301"/>
      <c r="G99" s="301"/>
      <c r="H99" s="302"/>
      <c r="K99" s="2"/>
      <c r="L99" s="2"/>
      <c r="M99" s="2"/>
      <c r="N99" s="2"/>
      <c r="O99" s="2"/>
      <c r="P99" s="2"/>
      <c r="Q99" s="2"/>
      <c r="R99" s="2"/>
      <c r="S99" s="2"/>
    </row>
    <row r="100" spans="1:19" ht="6" customHeight="1" thickTop="1" thickBot="1">
      <c r="A100" s="37"/>
      <c r="B100" s="37"/>
      <c r="C100" s="38"/>
      <c r="D100" s="38"/>
      <c r="E100" s="39"/>
      <c r="F100" s="36"/>
      <c r="G100" s="39"/>
      <c r="H100" s="36"/>
    </row>
    <row r="101" spans="1:19" ht="26.25" thickTop="1">
      <c r="A101" s="52" t="s">
        <v>21</v>
      </c>
      <c r="B101" s="303" t="s">
        <v>46</v>
      </c>
      <c r="C101" s="304"/>
      <c r="D101" s="305"/>
      <c r="E101" s="53" t="s">
        <v>47</v>
      </c>
      <c r="F101" s="54" t="s">
        <v>48</v>
      </c>
      <c r="G101" s="55" t="s">
        <v>49</v>
      </c>
      <c r="H101" s="56" t="s">
        <v>50</v>
      </c>
    </row>
    <row r="102" spans="1:19" ht="30.75" customHeight="1" thickBot="1">
      <c r="A102" s="48"/>
      <c r="B102" s="306"/>
      <c r="C102" s="307"/>
      <c r="D102" s="308"/>
      <c r="E102" s="57"/>
      <c r="F102" s="49"/>
      <c r="G102" s="58"/>
      <c r="H102" s="59"/>
    </row>
    <row r="103" spans="1:19" ht="13.5" thickTop="1">
      <c r="A103" s="44"/>
      <c r="B103" s="45"/>
      <c r="C103" s="309" t="s">
        <v>44</v>
      </c>
      <c r="D103" s="310"/>
      <c r="E103" s="310"/>
      <c r="F103" s="310"/>
      <c r="G103" s="310"/>
      <c r="H103" s="311"/>
    </row>
    <row r="104" spans="1:19" ht="12.75" customHeight="1">
      <c r="A104" s="289" t="s">
        <v>170</v>
      </c>
      <c r="B104" s="290"/>
      <c r="C104" s="293"/>
      <c r="D104" s="294"/>
      <c r="E104" s="294"/>
      <c r="F104" s="294"/>
      <c r="G104" s="295"/>
      <c r="H104" s="46" t="s">
        <v>29</v>
      </c>
    </row>
    <row r="105" spans="1:19">
      <c r="A105" s="291"/>
      <c r="B105" s="292"/>
      <c r="C105" s="293"/>
      <c r="D105" s="294"/>
      <c r="E105" s="294"/>
      <c r="F105" s="294"/>
      <c r="G105" s="295"/>
      <c r="H105" s="47"/>
    </row>
  </sheetData>
  <mergeCells count="101">
    <mergeCell ref="B83:D83"/>
    <mergeCell ref="B84:D84"/>
    <mergeCell ref="C85:H85"/>
    <mergeCell ref="A86:B86"/>
    <mergeCell ref="C86:G86"/>
    <mergeCell ref="A44:B44"/>
    <mergeCell ref="A46:B46"/>
    <mergeCell ref="B68:D68"/>
    <mergeCell ref="C69:H69"/>
    <mergeCell ref="A70:B70"/>
    <mergeCell ref="A71:B71"/>
    <mergeCell ref="A37:B37"/>
    <mergeCell ref="A38:G38"/>
    <mergeCell ref="A47:G47"/>
    <mergeCell ref="A45:B45"/>
    <mergeCell ref="C51:H51"/>
    <mergeCell ref="A52:B52"/>
    <mergeCell ref="A53:B53"/>
    <mergeCell ref="A55:G55"/>
    <mergeCell ref="A60:B60"/>
    <mergeCell ref="A61:B61"/>
    <mergeCell ref="B57:D57"/>
    <mergeCell ref="B58:D58"/>
    <mergeCell ref="C59:H59"/>
    <mergeCell ref="A54:B54"/>
    <mergeCell ref="B49:D49"/>
    <mergeCell ref="B50:D50"/>
    <mergeCell ref="A65:H65"/>
    <mergeCell ref="B67:D67"/>
    <mergeCell ref="C34:H34"/>
    <mergeCell ref="A35:B35"/>
    <mergeCell ref="C35:G35"/>
    <mergeCell ref="A36:B36"/>
    <mergeCell ref="C36:G36"/>
    <mergeCell ref="B40:D40"/>
    <mergeCell ref="B41:D41"/>
    <mergeCell ref="C42:H42"/>
    <mergeCell ref="A43:B43"/>
    <mergeCell ref="C43:G43"/>
    <mergeCell ref="C24:H24"/>
    <mergeCell ref="A25:B25"/>
    <mergeCell ref="A26:B26"/>
    <mergeCell ref="A27:B27"/>
    <mergeCell ref="A28:G28"/>
    <mergeCell ref="C26:G26"/>
    <mergeCell ref="C25:G25"/>
    <mergeCell ref="B32:D32"/>
    <mergeCell ref="B33:D33"/>
    <mergeCell ref="A30:H30"/>
    <mergeCell ref="B22:D22"/>
    <mergeCell ref="B14:D14"/>
    <mergeCell ref="B15:D15"/>
    <mergeCell ref="C16:H16"/>
    <mergeCell ref="A17:B17"/>
    <mergeCell ref="A18:B18"/>
    <mergeCell ref="A20:G20"/>
    <mergeCell ref="A19:B19"/>
    <mergeCell ref="B23:D23"/>
    <mergeCell ref="A12:G12"/>
    <mergeCell ref="A2:H2"/>
    <mergeCell ref="A9:B9"/>
    <mergeCell ref="A11:B11"/>
    <mergeCell ref="B6:D6"/>
    <mergeCell ref="B7:D7"/>
    <mergeCell ref="C8:H8"/>
    <mergeCell ref="A10:B10"/>
    <mergeCell ref="A4:H4"/>
    <mergeCell ref="B92:D92"/>
    <mergeCell ref="C93:H93"/>
    <mergeCell ref="A94:B94"/>
    <mergeCell ref="C94:G94"/>
    <mergeCell ref="A95:B95"/>
    <mergeCell ref="C95:G95"/>
    <mergeCell ref="A62:B62"/>
    <mergeCell ref="A63:G63"/>
    <mergeCell ref="B91:D91"/>
    <mergeCell ref="A72:B72"/>
    <mergeCell ref="A73:G73"/>
    <mergeCell ref="B75:D75"/>
    <mergeCell ref="B76:D76"/>
    <mergeCell ref="C77:H77"/>
    <mergeCell ref="A78:B78"/>
    <mergeCell ref="A79:B79"/>
    <mergeCell ref="A80:B80"/>
    <mergeCell ref="A81:G81"/>
    <mergeCell ref="C78:G78"/>
    <mergeCell ref="C79:G79"/>
    <mergeCell ref="A87:B87"/>
    <mergeCell ref="C87:G87"/>
    <mergeCell ref="A88:B88"/>
    <mergeCell ref="A89:G89"/>
    <mergeCell ref="A104:B104"/>
    <mergeCell ref="A105:B105"/>
    <mergeCell ref="C104:G104"/>
    <mergeCell ref="C105:G105"/>
    <mergeCell ref="A96:B96"/>
    <mergeCell ref="A97:G97"/>
    <mergeCell ref="A99:H99"/>
    <mergeCell ref="B101:D101"/>
    <mergeCell ref="B102:D102"/>
    <mergeCell ref="C103:H103"/>
  </mergeCells>
  <printOptions horizontalCentered="1"/>
  <pageMargins left="0.62" right="0.39370078740157483" top="0.39370078740157483" bottom="1.1811023622047245" header="0.16" footer="0"/>
  <pageSetup paperSize="9" scale="78" fitToHeight="0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05"/>
  <sheetViews>
    <sheetView view="pageBreakPreview" zoomScale="130" zoomScaleNormal="85" zoomScaleSheetLayoutView="130" workbookViewId="0">
      <selection activeCell="B53" sqref="B53:H53"/>
    </sheetView>
  </sheetViews>
  <sheetFormatPr defaultColWidth="5.7109375" defaultRowHeight="15"/>
  <cols>
    <col min="1" max="1" width="1.7109375" style="29" customWidth="1"/>
    <col min="2" max="8" width="6.28515625" style="29" customWidth="1"/>
    <col min="9" max="9" width="1.7109375" style="29" customWidth="1"/>
    <col min="10" max="16" width="6.28515625" style="29" customWidth="1"/>
    <col min="17" max="17" width="1.7109375" style="29" customWidth="1"/>
    <col min="18" max="16384" width="5.7109375" style="29"/>
  </cols>
  <sheetData>
    <row r="1" spans="1:17" ht="18">
      <c r="A1" s="350" t="s">
        <v>210</v>
      </c>
      <c r="B1" s="351"/>
      <c r="C1" s="351"/>
      <c r="D1" s="351"/>
      <c r="E1" s="351"/>
      <c r="F1" s="351"/>
      <c r="G1" s="351"/>
      <c r="H1" s="351"/>
      <c r="I1" s="351"/>
      <c r="J1" s="351"/>
      <c r="K1" s="351"/>
      <c r="L1" s="351"/>
      <c r="M1" s="351"/>
      <c r="N1" s="351"/>
      <c r="O1" s="351"/>
      <c r="P1" s="351"/>
      <c r="Q1" s="352"/>
    </row>
    <row r="2" spans="1:17" ht="23.25" customHeight="1"/>
    <row r="3" spans="1:17">
      <c r="A3" s="2"/>
      <c r="B3" s="339"/>
      <c r="C3" s="340"/>
      <c r="D3" s="340"/>
      <c r="E3" s="340"/>
      <c r="F3" s="340"/>
      <c r="G3" s="340"/>
      <c r="H3" s="341"/>
      <c r="I3" s="2"/>
      <c r="J3" s="328" t="s">
        <v>675</v>
      </c>
      <c r="K3" s="328"/>
      <c r="L3" s="328"/>
      <c r="M3" s="328"/>
      <c r="N3" s="328"/>
      <c r="O3" s="328"/>
      <c r="P3" s="328"/>
      <c r="Q3" s="2"/>
    </row>
    <row r="4" spans="1:17">
      <c r="A4" s="2"/>
      <c r="B4" s="342"/>
      <c r="C4" s="343"/>
      <c r="D4" s="343"/>
      <c r="E4" s="343"/>
      <c r="F4" s="343"/>
      <c r="G4" s="343"/>
      <c r="H4" s="344"/>
      <c r="I4" s="2"/>
      <c r="J4" s="353"/>
      <c r="K4" s="353"/>
      <c r="L4" s="353"/>
      <c r="M4" s="353"/>
      <c r="N4" s="353"/>
      <c r="O4" s="353"/>
      <c r="P4" s="353"/>
      <c r="Q4" s="2"/>
    </row>
    <row r="5" spans="1:17">
      <c r="A5" s="2"/>
      <c r="B5" s="342"/>
      <c r="C5" s="343"/>
      <c r="D5" s="343"/>
      <c r="E5" s="343"/>
      <c r="F5" s="343"/>
      <c r="G5" s="343"/>
      <c r="H5" s="344"/>
      <c r="I5" s="2"/>
      <c r="J5" s="353"/>
      <c r="K5" s="353"/>
      <c r="L5" s="353"/>
      <c r="M5" s="353"/>
      <c r="N5" s="353"/>
      <c r="O5" s="353"/>
      <c r="P5" s="353"/>
      <c r="Q5" s="2"/>
    </row>
    <row r="6" spans="1:17">
      <c r="A6" s="2"/>
      <c r="B6" s="342"/>
      <c r="C6" s="343"/>
      <c r="D6" s="343"/>
      <c r="E6" s="343"/>
      <c r="F6" s="343"/>
      <c r="G6" s="343"/>
      <c r="H6" s="344"/>
      <c r="I6" s="2"/>
      <c r="J6" s="353"/>
      <c r="K6" s="353"/>
      <c r="L6" s="353"/>
      <c r="M6" s="353"/>
      <c r="N6" s="353"/>
      <c r="O6" s="353"/>
      <c r="P6" s="353"/>
      <c r="Q6" s="2"/>
    </row>
    <row r="7" spans="1:17">
      <c r="A7" s="2"/>
      <c r="B7" s="342"/>
      <c r="C7" s="343"/>
      <c r="D7" s="343"/>
      <c r="E7" s="343"/>
      <c r="F7" s="343"/>
      <c r="G7" s="343"/>
      <c r="H7" s="344"/>
      <c r="I7" s="2"/>
      <c r="J7" s="353"/>
      <c r="K7" s="353"/>
      <c r="L7" s="353"/>
      <c r="M7" s="353"/>
      <c r="N7" s="353"/>
      <c r="O7" s="353"/>
      <c r="P7" s="353"/>
      <c r="Q7" s="2"/>
    </row>
    <row r="8" spans="1:17">
      <c r="A8" s="2"/>
      <c r="B8" s="342"/>
      <c r="C8" s="343"/>
      <c r="D8" s="343"/>
      <c r="E8" s="343"/>
      <c r="F8" s="343"/>
      <c r="G8" s="343"/>
      <c r="H8" s="344"/>
      <c r="I8" s="2"/>
      <c r="J8" s="353"/>
      <c r="K8" s="353"/>
      <c r="L8" s="353"/>
      <c r="M8" s="353"/>
      <c r="N8" s="353"/>
      <c r="O8" s="353"/>
      <c r="P8" s="353"/>
      <c r="Q8" s="2"/>
    </row>
    <row r="9" spans="1:17">
      <c r="A9" s="2"/>
      <c r="B9" s="342"/>
      <c r="C9" s="343"/>
      <c r="D9" s="343"/>
      <c r="E9" s="343"/>
      <c r="F9" s="343"/>
      <c r="G9" s="343"/>
      <c r="H9" s="344"/>
      <c r="I9" s="2"/>
      <c r="J9" s="353"/>
      <c r="K9" s="353"/>
      <c r="L9" s="353"/>
      <c r="M9" s="353"/>
      <c r="N9" s="353"/>
      <c r="O9" s="353"/>
      <c r="P9" s="353"/>
      <c r="Q9" s="2"/>
    </row>
    <row r="10" spans="1:17">
      <c r="A10" s="2"/>
      <c r="B10" s="342"/>
      <c r="C10" s="343"/>
      <c r="D10" s="343"/>
      <c r="E10" s="343"/>
      <c r="F10" s="343"/>
      <c r="G10" s="343"/>
      <c r="H10" s="344"/>
      <c r="I10" s="2"/>
      <c r="J10" s="353"/>
      <c r="K10" s="353"/>
      <c r="L10" s="353"/>
      <c r="M10" s="353"/>
      <c r="N10" s="353"/>
      <c r="O10" s="353"/>
      <c r="P10" s="353"/>
      <c r="Q10" s="2"/>
    </row>
    <row r="11" spans="1:17">
      <c r="A11" s="2"/>
      <c r="B11" s="342"/>
      <c r="C11" s="343"/>
      <c r="D11" s="343"/>
      <c r="E11" s="343"/>
      <c r="F11" s="343"/>
      <c r="G11" s="343"/>
      <c r="H11" s="344"/>
      <c r="I11" s="2"/>
      <c r="J11" s="353"/>
      <c r="K11" s="353"/>
      <c r="L11" s="353"/>
      <c r="M11" s="353"/>
      <c r="N11" s="353"/>
      <c r="O11" s="353"/>
      <c r="P11" s="353"/>
      <c r="Q11" s="2"/>
    </row>
    <row r="12" spans="1:17">
      <c r="A12" s="2"/>
      <c r="B12" s="342"/>
      <c r="C12" s="343"/>
      <c r="D12" s="343"/>
      <c r="E12" s="343"/>
      <c r="F12" s="343"/>
      <c r="G12" s="343"/>
      <c r="H12" s="344"/>
      <c r="I12" s="2"/>
      <c r="J12" s="353"/>
      <c r="K12" s="353"/>
      <c r="L12" s="353"/>
      <c r="M12" s="353"/>
      <c r="N12" s="353"/>
      <c r="O12" s="353"/>
      <c r="P12" s="353"/>
      <c r="Q12" s="2"/>
    </row>
    <row r="13" spans="1:17">
      <c r="A13" s="2"/>
      <c r="B13" s="345"/>
      <c r="C13" s="346"/>
      <c r="D13" s="346"/>
      <c r="E13" s="346"/>
      <c r="F13" s="346"/>
      <c r="G13" s="346"/>
      <c r="H13" s="347"/>
      <c r="I13" s="2"/>
      <c r="J13" s="353"/>
      <c r="K13" s="353"/>
      <c r="L13" s="353"/>
      <c r="M13" s="353"/>
      <c r="N13" s="353"/>
      <c r="O13" s="353"/>
      <c r="P13" s="353"/>
      <c r="Q13" s="2"/>
    </row>
    <row r="14" spans="1:17" s="27" customFormat="1" ht="15" customHeight="1">
      <c r="A14" s="2"/>
      <c r="B14" s="328" t="s">
        <v>171</v>
      </c>
      <c r="C14" s="328"/>
      <c r="D14" s="328"/>
      <c r="E14" s="328"/>
      <c r="F14" s="328"/>
      <c r="G14" s="328"/>
      <c r="H14" s="328"/>
      <c r="I14" s="2"/>
      <c r="J14" s="353"/>
      <c r="K14" s="353"/>
      <c r="L14" s="353"/>
      <c r="M14" s="353"/>
      <c r="N14" s="353"/>
      <c r="O14" s="353"/>
      <c r="P14" s="353"/>
      <c r="Q14" s="2"/>
    </row>
    <row r="16" spans="1:17">
      <c r="B16" s="329"/>
      <c r="C16" s="330"/>
      <c r="D16" s="330"/>
      <c r="E16" s="330"/>
      <c r="F16" s="330"/>
      <c r="G16" s="330"/>
      <c r="H16" s="331"/>
      <c r="J16" s="329"/>
      <c r="K16" s="330"/>
      <c r="L16" s="330"/>
      <c r="M16" s="330"/>
      <c r="N16" s="330"/>
      <c r="O16" s="330"/>
      <c r="P16" s="331"/>
    </row>
    <row r="17" spans="1:17">
      <c r="B17" s="332"/>
      <c r="C17" s="333"/>
      <c r="D17" s="333"/>
      <c r="E17" s="333"/>
      <c r="F17" s="333"/>
      <c r="G17" s="333"/>
      <c r="H17" s="334"/>
      <c r="J17" s="332"/>
      <c r="K17" s="333"/>
      <c r="L17" s="333"/>
      <c r="M17" s="333"/>
      <c r="N17" s="333"/>
      <c r="O17" s="333"/>
      <c r="P17" s="334"/>
    </row>
    <row r="18" spans="1:17">
      <c r="B18" s="332"/>
      <c r="C18" s="333"/>
      <c r="D18" s="333"/>
      <c r="E18" s="333"/>
      <c r="F18" s="333"/>
      <c r="G18" s="333"/>
      <c r="H18" s="334"/>
      <c r="J18" s="332"/>
      <c r="K18" s="333"/>
      <c r="L18" s="333"/>
      <c r="M18" s="333"/>
      <c r="N18" s="333"/>
      <c r="O18" s="333"/>
      <c r="P18" s="334"/>
    </row>
    <row r="19" spans="1:17">
      <c r="B19" s="332"/>
      <c r="C19" s="333"/>
      <c r="D19" s="333"/>
      <c r="E19" s="333"/>
      <c r="F19" s="333"/>
      <c r="G19" s="333"/>
      <c r="H19" s="334"/>
      <c r="J19" s="332"/>
      <c r="K19" s="333"/>
      <c r="L19" s="333"/>
      <c r="M19" s="333"/>
      <c r="N19" s="333"/>
      <c r="O19" s="333"/>
      <c r="P19" s="334"/>
    </row>
    <row r="20" spans="1:17">
      <c r="B20" s="332"/>
      <c r="C20" s="333"/>
      <c r="D20" s="333"/>
      <c r="E20" s="333"/>
      <c r="F20" s="333"/>
      <c r="G20" s="333"/>
      <c r="H20" s="334"/>
      <c r="J20" s="332"/>
      <c r="K20" s="333"/>
      <c r="L20" s="333"/>
      <c r="M20" s="333"/>
      <c r="N20" s="333"/>
      <c r="O20" s="333"/>
      <c r="P20" s="334"/>
    </row>
    <row r="21" spans="1:17">
      <c r="B21" s="332"/>
      <c r="C21" s="333"/>
      <c r="D21" s="333"/>
      <c r="E21" s="333"/>
      <c r="F21" s="333"/>
      <c r="G21" s="333"/>
      <c r="H21" s="334"/>
      <c r="J21" s="332"/>
      <c r="K21" s="333"/>
      <c r="L21" s="333"/>
      <c r="M21" s="333"/>
      <c r="N21" s="333"/>
      <c r="O21" s="333"/>
      <c r="P21" s="334"/>
    </row>
    <row r="22" spans="1:17">
      <c r="B22" s="332"/>
      <c r="C22" s="333"/>
      <c r="D22" s="333"/>
      <c r="E22" s="333"/>
      <c r="F22" s="333"/>
      <c r="G22" s="333"/>
      <c r="H22" s="334"/>
      <c r="J22" s="332"/>
      <c r="K22" s="333"/>
      <c r="L22" s="333"/>
      <c r="M22" s="333"/>
      <c r="N22" s="333"/>
      <c r="O22" s="333"/>
      <c r="P22" s="334"/>
    </row>
    <row r="23" spans="1:17">
      <c r="B23" s="332"/>
      <c r="C23" s="333"/>
      <c r="D23" s="333"/>
      <c r="E23" s="333"/>
      <c r="F23" s="333"/>
      <c r="G23" s="333"/>
      <c r="H23" s="334"/>
      <c r="J23" s="332"/>
      <c r="K23" s="333"/>
      <c r="L23" s="333"/>
      <c r="M23" s="333"/>
      <c r="N23" s="333"/>
      <c r="O23" s="333"/>
      <c r="P23" s="334"/>
    </row>
    <row r="24" spans="1:17">
      <c r="B24" s="332"/>
      <c r="C24" s="333"/>
      <c r="D24" s="333"/>
      <c r="E24" s="333"/>
      <c r="F24" s="333"/>
      <c r="G24" s="333"/>
      <c r="H24" s="334"/>
      <c r="J24" s="332"/>
      <c r="K24" s="333"/>
      <c r="L24" s="333"/>
      <c r="M24" s="333"/>
      <c r="N24" s="333"/>
      <c r="O24" s="333"/>
      <c r="P24" s="334"/>
    </row>
    <row r="25" spans="1:17">
      <c r="B25" s="332"/>
      <c r="C25" s="333"/>
      <c r="D25" s="333"/>
      <c r="E25" s="333"/>
      <c r="F25" s="333"/>
      <c r="G25" s="333"/>
      <c r="H25" s="334"/>
      <c r="J25" s="332"/>
      <c r="K25" s="333"/>
      <c r="L25" s="333"/>
      <c r="M25" s="333"/>
      <c r="N25" s="333"/>
      <c r="O25" s="333"/>
      <c r="P25" s="334"/>
    </row>
    <row r="26" spans="1:17">
      <c r="B26" s="335"/>
      <c r="C26" s="336"/>
      <c r="D26" s="336"/>
      <c r="E26" s="336"/>
      <c r="F26" s="336"/>
      <c r="G26" s="336"/>
      <c r="H26" s="337"/>
      <c r="J26" s="335"/>
      <c r="K26" s="336"/>
      <c r="L26" s="336"/>
      <c r="M26" s="336"/>
      <c r="N26" s="336"/>
      <c r="O26" s="336"/>
      <c r="P26" s="337"/>
    </row>
    <row r="27" spans="1:17" s="2" customFormat="1" ht="12.75">
      <c r="B27" s="348" t="s">
        <v>676</v>
      </c>
      <c r="C27" s="348"/>
      <c r="D27" s="348"/>
      <c r="E27" s="348"/>
      <c r="F27" s="348"/>
      <c r="G27" s="348"/>
      <c r="H27" s="348"/>
      <c r="J27" s="349" t="s">
        <v>677</v>
      </c>
      <c r="K27" s="349"/>
      <c r="L27" s="349"/>
      <c r="M27" s="349"/>
      <c r="N27" s="349"/>
      <c r="O27" s="349"/>
      <c r="P27" s="349"/>
    </row>
    <row r="28" spans="1:17" ht="7.5" customHeight="1"/>
    <row r="29" spans="1:17">
      <c r="A29" s="2"/>
      <c r="B29" s="339"/>
      <c r="C29" s="340"/>
      <c r="D29" s="340"/>
      <c r="E29" s="340"/>
      <c r="F29" s="340"/>
      <c r="G29" s="340"/>
      <c r="H29" s="341"/>
      <c r="I29" s="2"/>
      <c r="J29" s="339"/>
      <c r="K29" s="340"/>
      <c r="L29" s="340"/>
      <c r="M29" s="340"/>
      <c r="N29" s="340"/>
      <c r="O29" s="340"/>
      <c r="P29" s="341"/>
      <c r="Q29" s="2"/>
    </row>
    <row r="30" spans="1:17">
      <c r="A30" s="2"/>
      <c r="B30" s="342"/>
      <c r="C30" s="343"/>
      <c r="D30" s="343"/>
      <c r="E30" s="343"/>
      <c r="F30" s="343"/>
      <c r="G30" s="343"/>
      <c r="H30" s="344"/>
      <c r="I30" s="2"/>
      <c r="J30" s="342"/>
      <c r="K30" s="343"/>
      <c r="L30" s="343"/>
      <c r="M30" s="343"/>
      <c r="N30" s="343"/>
      <c r="O30" s="343"/>
      <c r="P30" s="344"/>
      <c r="Q30" s="2"/>
    </row>
    <row r="31" spans="1:17">
      <c r="A31" s="2"/>
      <c r="B31" s="342"/>
      <c r="C31" s="343"/>
      <c r="D31" s="343"/>
      <c r="E31" s="343"/>
      <c r="F31" s="343"/>
      <c r="G31" s="343"/>
      <c r="H31" s="344"/>
      <c r="I31" s="2"/>
      <c r="J31" s="342"/>
      <c r="K31" s="343"/>
      <c r="L31" s="343"/>
      <c r="M31" s="343"/>
      <c r="N31" s="343"/>
      <c r="O31" s="343"/>
      <c r="P31" s="344"/>
      <c r="Q31" s="2"/>
    </row>
    <row r="32" spans="1:17">
      <c r="A32" s="2"/>
      <c r="B32" s="342"/>
      <c r="C32" s="343"/>
      <c r="D32" s="343"/>
      <c r="E32" s="343"/>
      <c r="F32" s="343"/>
      <c r="G32" s="343"/>
      <c r="H32" s="344"/>
      <c r="I32" s="2"/>
      <c r="J32" s="342"/>
      <c r="K32" s="343"/>
      <c r="L32" s="343"/>
      <c r="M32" s="343"/>
      <c r="N32" s="343"/>
      <c r="O32" s="343"/>
      <c r="P32" s="344"/>
      <c r="Q32" s="2"/>
    </row>
    <row r="33" spans="1:17">
      <c r="A33" s="2"/>
      <c r="B33" s="342"/>
      <c r="C33" s="343"/>
      <c r="D33" s="343"/>
      <c r="E33" s="343"/>
      <c r="F33" s="343"/>
      <c r="G33" s="343"/>
      <c r="H33" s="344"/>
      <c r="I33" s="2"/>
      <c r="J33" s="342"/>
      <c r="K33" s="343"/>
      <c r="L33" s="343"/>
      <c r="M33" s="343"/>
      <c r="N33" s="343"/>
      <c r="O33" s="343"/>
      <c r="P33" s="344"/>
      <c r="Q33" s="2"/>
    </row>
    <row r="34" spans="1:17">
      <c r="A34" s="2"/>
      <c r="B34" s="342"/>
      <c r="C34" s="343"/>
      <c r="D34" s="343"/>
      <c r="E34" s="343"/>
      <c r="F34" s="343"/>
      <c r="G34" s="343"/>
      <c r="H34" s="344"/>
      <c r="I34" s="2"/>
      <c r="J34" s="342"/>
      <c r="K34" s="343"/>
      <c r="L34" s="343"/>
      <c r="M34" s="343"/>
      <c r="N34" s="343"/>
      <c r="O34" s="343"/>
      <c r="P34" s="344"/>
      <c r="Q34" s="2"/>
    </row>
    <row r="35" spans="1:17">
      <c r="A35" s="2"/>
      <c r="B35" s="342"/>
      <c r="C35" s="343"/>
      <c r="D35" s="343"/>
      <c r="E35" s="343"/>
      <c r="F35" s="343"/>
      <c r="G35" s="343"/>
      <c r="H35" s="344"/>
      <c r="I35" s="2"/>
      <c r="J35" s="342"/>
      <c r="K35" s="343"/>
      <c r="L35" s="343"/>
      <c r="M35" s="343"/>
      <c r="N35" s="343"/>
      <c r="O35" s="343"/>
      <c r="P35" s="344"/>
      <c r="Q35" s="2"/>
    </row>
    <row r="36" spans="1:17">
      <c r="A36" s="2"/>
      <c r="B36" s="342"/>
      <c r="C36" s="343"/>
      <c r="D36" s="343"/>
      <c r="E36" s="343"/>
      <c r="F36" s="343"/>
      <c r="G36" s="343"/>
      <c r="H36" s="344"/>
      <c r="I36" s="2"/>
      <c r="J36" s="342"/>
      <c r="K36" s="343"/>
      <c r="L36" s="343"/>
      <c r="M36" s="343"/>
      <c r="N36" s="343"/>
      <c r="O36" s="343"/>
      <c r="P36" s="344"/>
      <c r="Q36" s="2"/>
    </row>
    <row r="37" spans="1:17">
      <c r="A37" s="2"/>
      <c r="B37" s="342"/>
      <c r="C37" s="343"/>
      <c r="D37" s="343"/>
      <c r="E37" s="343"/>
      <c r="F37" s="343"/>
      <c r="G37" s="343"/>
      <c r="H37" s="344"/>
      <c r="I37" s="2"/>
      <c r="J37" s="342"/>
      <c r="K37" s="343"/>
      <c r="L37" s="343"/>
      <c r="M37" s="343"/>
      <c r="N37" s="343"/>
      <c r="O37" s="343"/>
      <c r="P37" s="344"/>
      <c r="Q37" s="2"/>
    </row>
    <row r="38" spans="1:17">
      <c r="A38" s="2"/>
      <c r="B38" s="342"/>
      <c r="C38" s="343"/>
      <c r="D38" s="343"/>
      <c r="E38" s="343"/>
      <c r="F38" s="343"/>
      <c r="G38" s="343"/>
      <c r="H38" s="344"/>
      <c r="I38" s="2"/>
      <c r="J38" s="342"/>
      <c r="K38" s="343"/>
      <c r="L38" s="343"/>
      <c r="M38" s="343"/>
      <c r="N38" s="343"/>
      <c r="O38" s="343"/>
      <c r="P38" s="344"/>
      <c r="Q38" s="2"/>
    </row>
    <row r="39" spans="1:17">
      <c r="A39" s="2"/>
      <c r="B39" s="345"/>
      <c r="C39" s="346"/>
      <c r="D39" s="346"/>
      <c r="E39" s="346"/>
      <c r="F39" s="346"/>
      <c r="G39" s="346"/>
      <c r="H39" s="347"/>
      <c r="I39" s="2"/>
      <c r="J39" s="345"/>
      <c r="K39" s="346"/>
      <c r="L39" s="346"/>
      <c r="M39" s="346"/>
      <c r="N39" s="346"/>
      <c r="O39" s="346"/>
      <c r="P39" s="347"/>
      <c r="Q39" s="2"/>
    </row>
    <row r="40" spans="1:17" s="27" customFormat="1" ht="24" customHeight="1">
      <c r="A40" s="2"/>
      <c r="B40" s="328" t="s">
        <v>678</v>
      </c>
      <c r="C40" s="328"/>
      <c r="D40" s="328"/>
      <c r="E40" s="328"/>
      <c r="F40" s="328"/>
      <c r="G40" s="328"/>
      <c r="H40" s="328"/>
      <c r="I40" s="2"/>
      <c r="J40" s="348"/>
      <c r="K40" s="348"/>
      <c r="L40" s="348"/>
      <c r="M40" s="348"/>
      <c r="N40" s="348"/>
      <c r="O40" s="348"/>
      <c r="P40" s="348"/>
      <c r="Q40" s="2"/>
    </row>
    <row r="41" spans="1:17" ht="5.25" customHeight="1"/>
    <row r="42" spans="1:17">
      <c r="B42" s="329"/>
      <c r="C42" s="330"/>
      <c r="D42" s="330"/>
      <c r="E42" s="330"/>
      <c r="F42" s="330"/>
      <c r="G42" s="330"/>
      <c r="H42" s="331"/>
      <c r="J42" s="329"/>
      <c r="K42" s="330"/>
      <c r="L42" s="330"/>
      <c r="M42" s="330"/>
      <c r="N42" s="330"/>
      <c r="O42" s="330"/>
      <c r="P42" s="331"/>
    </row>
    <row r="43" spans="1:17">
      <c r="B43" s="332"/>
      <c r="C43" s="333"/>
      <c r="D43" s="333"/>
      <c r="E43" s="333"/>
      <c r="F43" s="333"/>
      <c r="G43" s="333"/>
      <c r="H43" s="334"/>
      <c r="J43" s="332"/>
      <c r="K43" s="333"/>
      <c r="L43" s="333"/>
      <c r="M43" s="333"/>
      <c r="N43" s="333"/>
      <c r="O43" s="333"/>
      <c r="P43" s="334"/>
    </row>
    <row r="44" spans="1:17">
      <c r="B44" s="332"/>
      <c r="C44" s="333"/>
      <c r="D44" s="333"/>
      <c r="E44" s="333"/>
      <c r="F44" s="333"/>
      <c r="G44" s="333"/>
      <c r="H44" s="334"/>
      <c r="J44" s="332"/>
      <c r="K44" s="333"/>
      <c r="L44" s="333"/>
      <c r="M44" s="333"/>
      <c r="N44" s="333"/>
      <c r="O44" s="333"/>
      <c r="P44" s="334"/>
    </row>
    <row r="45" spans="1:17">
      <c r="B45" s="332"/>
      <c r="C45" s="333"/>
      <c r="D45" s="333"/>
      <c r="E45" s="333"/>
      <c r="F45" s="333"/>
      <c r="G45" s="333"/>
      <c r="H45" s="334"/>
      <c r="J45" s="332"/>
      <c r="K45" s="333"/>
      <c r="L45" s="333"/>
      <c r="M45" s="333"/>
      <c r="N45" s="333"/>
      <c r="O45" s="333"/>
      <c r="P45" s="334"/>
    </row>
    <row r="46" spans="1:17">
      <c r="B46" s="332"/>
      <c r="C46" s="333"/>
      <c r="D46" s="333"/>
      <c r="E46" s="333"/>
      <c r="F46" s="333"/>
      <c r="G46" s="333"/>
      <c r="H46" s="334"/>
      <c r="J46" s="332"/>
      <c r="K46" s="333"/>
      <c r="L46" s="333"/>
      <c r="M46" s="333"/>
      <c r="N46" s="333"/>
      <c r="O46" s="333"/>
      <c r="P46" s="334"/>
    </row>
    <row r="47" spans="1:17">
      <c r="B47" s="332"/>
      <c r="C47" s="333"/>
      <c r="D47" s="333"/>
      <c r="E47" s="333"/>
      <c r="F47" s="333"/>
      <c r="G47" s="333"/>
      <c r="H47" s="334"/>
      <c r="J47" s="332"/>
      <c r="K47" s="333"/>
      <c r="L47" s="333"/>
      <c r="M47" s="333"/>
      <c r="N47" s="333"/>
      <c r="O47" s="333"/>
      <c r="P47" s="334"/>
    </row>
    <row r="48" spans="1:17">
      <c r="B48" s="332"/>
      <c r="C48" s="333"/>
      <c r="D48" s="333"/>
      <c r="E48" s="333"/>
      <c r="F48" s="333"/>
      <c r="G48" s="333"/>
      <c r="H48" s="334"/>
      <c r="J48" s="332"/>
      <c r="K48" s="333"/>
      <c r="L48" s="333"/>
      <c r="M48" s="333"/>
      <c r="N48" s="333"/>
      <c r="O48" s="333"/>
      <c r="P48" s="334"/>
    </row>
    <row r="49" spans="2:16">
      <c r="B49" s="332"/>
      <c r="C49" s="333"/>
      <c r="D49" s="333"/>
      <c r="E49" s="333"/>
      <c r="F49" s="333"/>
      <c r="G49" s="333"/>
      <c r="H49" s="334"/>
      <c r="J49" s="332"/>
      <c r="K49" s="333"/>
      <c r="L49" s="333"/>
      <c r="M49" s="333"/>
      <c r="N49" s="333"/>
      <c r="O49" s="333"/>
      <c r="P49" s="334"/>
    </row>
    <row r="50" spans="2:16">
      <c r="B50" s="332"/>
      <c r="C50" s="333"/>
      <c r="D50" s="333"/>
      <c r="E50" s="333"/>
      <c r="F50" s="333"/>
      <c r="G50" s="333"/>
      <c r="H50" s="334"/>
      <c r="J50" s="332"/>
      <c r="K50" s="333"/>
      <c r="L50" s="333"/>
      <c r="M50" s="333"/>
      <c r="N50" s="333"/>
      <c r="O50" s="333"/>
      <c r="P50" s="334"/>
    </row>
    <row r="51" spans="2:16">
      <c r="B51" s="332"/>
      <c r="C51" s="333"/>
      <c r="D51" s="333"/>
      <c r="E51" s="333"/>
      <c r="F51" s="333"/>
      <c r="G51" s="333"/>
      <c r="H51" s="334"/>
      <c r="J51" s="332"/>
      <c r="K51" s="333"/>
      <c r="L51" s="333"/>
      <c r="M51" s="333"/>
      <c r="N51" s="333"/>
      <c r="O51" s="333"/>
      <c r="P51" s="334"/>
    </row>
    <row r="52" spans="2:16">
      <c r="B52" s="335"/>
      <c r="C52" s="336"/>
      <c r="D52" s="336"/>
      <c r="E52" s="336"/>
      <c r="F52" s="336"/>
      <c r="G52" s="336"/>
      <c r="H52" s="337"/>
      <c r="J52" s="335"/>
      <c r="K52" s="336"/>
      <c r="L52" s="336"/>
      <c r="M52" s="336"/>
      <c r="N52" s="336"/>
      <c r="O52" s="336"/>
      <c r="P52" s="337"/>
    </row>
    <row r="53" spans="2:16" s="2" customFormat="1" ht="12.75">
      <c r="B53" s="349"/>
      <c r="C53" s="349"/>
      <c r="D53" s="349"/>
      <c r="E53" s="349"/>
      <c r="F53" s="349"/>
      <c r="G53" s="349"/>
      <c r="H53" s="349"/>
      <c r="J53" s="328"/>
      <c r="K53" s="328"/>
      <c r="L53" s="328"/>
      <c r="M53" s="328"/>
      <c r="N53" s="328"/>
      <c r="O53" s="328"/>
      <c r="P53" s="328"/>
    </row>
    <row r="54" spans="2:16" ht="39" customHeight="1"/>
    <row r="55" spans="2:16">
      <c r="B55" s="329"/>
      <c r="C55" s="330"/>
      <c r="D55" s="330"/>
      <c r="E55" s="330"/>
      <c r="F55" s="330"/>
      <c r="G55" s="330"/>
      <c r="H55" s="331"/>
      <c r="J55" s="329"/>
      <c r="K55" s="330"/>
      <c r="L55" s="330"/>
      <c r="M55" s="330"/>
      <c r="N55" s="330"/>
      <c r="O55" s="330"/>
      <c r="P55" s="331"/>
    </row>
    <row r="56" spans="2:16">
      <c r="B56" s="332"/>
      <c r="C56" s="333"/>
      <c r="D56" s="333"/>
      <c r="E56" s="333"/>
      <c r="F56" s="333"/>
      <c r="G56" s="333"/>
      <c r="H56" s="334"/>
      <c r="J56" s="332"/>
      <c r="K56" s="333"/>
      <c r="L56" s="333"/>
      <c r="M56" s="333"/>
      <c r="N56" s="333"/>
      <c r="O56" s="333"/>
      <c r="P56" s="334"/>
    </row>
    <row r="57" spans="2:16">
      <c r="B57" s="332"/>
      <c r="C57" s="333"/>
      <c r="D57" s="333"/>
      <c r="E57" s="333"/>
      <c r="F57" s="333"/>
      <c r="G57" s="333"/>
      <c r="H57" s="334"/>
      <c r="J57" s="332"/>
      <c r="K57" s="333"/>
      <c r="L57" s="333"/>
      <c r="M57" s="333"/>
      <c r="N57" s="333"/>
      <c r="O57" s="333"/>
      <c r="P57" s="334"/>
    </row>
    <row r="58" spans="2:16">
      <c r="B58" s="332"/>
      <c r="C58" s="333"/>
      <c r="D58" s="333"/>
      <c r="E58" s="333"/>
      <c r="F58" s="333"/>
      <c r="G58" s="333"/>
      <c r="H58" s="334"/>
      <c r="J58" s="332"/>
      <c r="K58" s="333"/>
      <c r="L58" s="333"/>
      <c r="M58" s="333"/>
      <c r="N58" s="333"/>
      <c r="O58" s="333"/>
      <c r="P58" s="334"/>
    </row>
    <row r="59" spans="2:16">
      <c r="B59" s="332"/>
      <c r="C59" s="333"/>
      <c r="D59" s="333"/>
      <c r="E59" s="333"/>
      <c r="F59" s="333"/>
      <c r="G59" s="333"/>
      <c r="H59" s="334"/>
      <c r="J59" s="332"/>
      <c r="K59" s="333"/>
      <c r="L59" s="333"/>
      <c r="M59" s="333"/>
      <c r="N59" s="333"/>
      <c r="O59" s="333"/>
      <c r="P59" s="334"/>
    </row>
    <row r="60" spans="2:16">
      <c r="B60" s="332"/>
      <c r="C60" s="333"/>
      <c r="D60" s="333"/>
      <c r="E60" s="333"/>
      <c r="F60" s="333"/>
      <c r="G60" s="333"/>
      <c r="H60" s="334"/>
      <c r="J60" s="332"/>
      <c r="K60" s="333"/>
      <c r="L60" s="333"/>
      <c r="M60" s="333"/>
      <c r="N60" s="333"/>
      <c r="O60" s="333"/>
      <c r="P60" s="334"/>
    </row>
    <row r="61" spans="2:16">
      <c r="B61" s="332"/>
      <c r="C61" s="333"/>
      <c r="D61" s="333"/>
      <c r="E61" s="333"/>
      <c r="F61" s="333"/>
      <c r="G61" s="333"/>
      <c r="H61" s="334"/>
      <c r="J61" s="332"/>
      <c r="K61" s="333"/>
      <c r="L61" s="333"/>
      <c r="M61" s="333"/>
      <c r="N61" s="333"/>
      <c r="O61" s="333"/>
      <c r="P61" s="334"/>
    </row>
    <row r="62" spans="2:16">
      <c r="B62" s="332"/>
      <c r="C62" s="333"/>
      <c r="D62" s="333"/>
      <c r="E62" s="333"/>
      <c r="F62" s="333"/>
      <c r="G62" s="333"/>
      <c r="H62" s="334"/>
      <c r="J62" s="332"/>
      <c r="K62" s="333"/>
      <c r="L62" s="333"/>
      <c r="M62" s="333"/>
      <c r="N62" s="333"/>
      <c r="O62" s="333"/>
      <c r="P62" s="334"/>
    </row>
    <row r="63" spans="2:16">
      <c r="B63" s="332"/>
      <c r="C63" s="333"/>
      <c r="D63" s="333"/>
      <c r="E63" s="333"/>
      <c r="F63" s="333"/>
      <c r="G63" s="333"/>
      <c r="H63" s="334"/>
      <c r="J63" s="332"/>
      <c r="K63" s="333"/>
      <c r="L63" s="333"/>
      <c r="M63" s="333"/>
      <c r="N63" s="333"/>
      <c r="O63" s="333"/>
      <c r="P63" s="334"/>
    </row>
    <row r="64" spans="2:16">
      <c r="B64" s="332"/>
      <c r="C64" s="333"/>
      <c r="D64" s="333"/>
      <c r="E64" s="333"/>
      <c r="F64" s="333"/>
      <c r="G64" s="333"/>
      <c r="H64" s="334"/>
      <c r="J64" s="332"/>
      <c r="K64" s="333"/>
      <c r="L64" s="333"/>
      <c r="M64" s="333"/>
      <c r="N64" s="333"/>
      <c r="O64" s="333"/>
      <c r="P64" s="334"/>
    </row>
    <row r="65" spans="2:32">
      <c r="B65" s="335"/>
      <c r="C65" s="336"/>
      <c r="D65" s="336"/>
      <c r="E65" s="336"/>
      <c r="F65" s="336"/>
      <c r="G65" s="336"/>
      <c r="H65" s="337"/>
      <c r="J65" s="335"/>
      <c r="K65" s="336"/>
      <c r="L65" s="336"/>
      <c r="M65" s="336"/>
      <c r="N65" s="336"/>
      <c r="O65" s="336"/>
      <c r="P65" s="337"/>
    </row>
    <row r="66" spans="2:32" ht="26.25" customHeight="1">
      <c r="B66" s="338" t="s">
        <v>674</v>
      </c>
      <c r="C66" s="338"/>
      <c r="D66" s="338"/>
      <c r="E66" s="338"/>
      <c r="F66" s="338"/>
      <c r="G66" s="338"/>
      <c r="H66" s="338"/>
      <c r="J66" s="338" t="s">
        <v>673</v>
      </c>
      <c r="K66" s="338"/>
      <c r="L66" s="338"/>
      <c r="M66" s="338"/>
      <c r="N66" s="338"/>
      <c r="O66" s="338"/>
      <c r="P66" s="338"/>
    </row>
    <row r="67" spans="2:32" ht="6" customHeight="1"/>
    <row r="68" spans="2:32">
      <c r="B68" s="329"/>
      <c r="C68" s="330"/>
      <c r="D68" s="330"/>
      <c r="E68" s="330"/>
      <c r="F68" s="330"/>
      <c r="G68" s="330"/>
      <c r="H68" s="331"/>
      <c r="J68" s="329"/>
      <c r="K68" s="330"/>
      <c r="L68" s="330"/>
      <c r="M68" s="330"/>
      <c r="N68" s="330"/>
      <c r="O68" s="330"/>
      <c r="P68" s="331"/>
    </row>
    <row r="69" spans="2:32">
      <c r="B69" s="332"/>
      <c r="C69" s="333"/>
      <c r="D69" s="333"/>
      <c r="E69" s="333"/>
      <c r="F69" s="333"/>
      <c r="G69" s="333"/>
      <c r="H69" s="334"/>
      <c r="J69" s="332"/>
      <c r="K69" s="333"/>
      <c r="L69" s="333"/>
      <c r="M69" s="333"/>
      <c r="N69" s="333"/>
      <c r="O69" s="333"/>
      <c r="P69" s="334"/>
    </row>
    <row r="70" spans="2:32">
      <c r="B70" s="332"/>
      <c r="C70" s="333"/>
      <c r="D70" s="333"/>
      <c r="E70" s="333"/>
      <c r="F70" s="333"/>
      <c r="G70" s="333"/>
      <c r="H70" s="334"/>
      <c r="J70" s="332"/>
      <c r="K70" s="333"/>
      <c r="L70" s="333"/>
      <c r="M70" s="333"/>
      <c r="N70" s="333"/>
      <c r="O70" s="333"/>
      <c r="P70" s="334"/>
      <c r="Z70" s="327"/>
      <c r="AA70" s="327"/>
      <c r="AB70" s="327"/>
      <c r="AC70" s="327"/>
      <c r="AD70" s="327"/>
      <c r="AE70" s="327"/>
      <c r="AF70" s="327"/>
    </row>
    <row r="71" spans="2:32">
      <c r="B71" s="332"/>
      <c r="C71" s="333"/>
      <c r="D71" s="333"/>
      <c r="E71" s="333"/>
      <c r="F71" s="333"/>
      <c r="G71" s="333"/>
      <c r="H71" s="334"/>
      <c r="J71" s="332"/>
      <c r="K71" s="333"/>
      <c r="L71" s="333"/>
      <c r="M71" s="333"/>
      <c r="N71" s="333"/>
      <c r="O71" s="333"/>
      <c r="P71" s="334"/>
    </row>
    <row r="72" spans="2:32">
      <c r="B72" s="332"/>
      <c r="C72" s="333"/>
      <c r="D72" s="333"/>
      <c r="E72" s="333"/>
      <c r="F72" s="333"/>
      <c r="G72" s="333"/>
      <c r="H72" s="334"/>
      <c r="J72" s="332"/>
      <c r="K72" s="333"/>
      <c r="L72" s="333"/>
      <c r="M72" s="333"/>
      <c r="N72" s="333"/>
      <c r="O72" s="333"/>
      <c r="P72" s="334"/>
    </row>
    <row r="73" spans="2:32">
      <c r="B73" s="332"/>
      <c r="C73" s="333"/>
      <c r="D73" s="333"/>
      <c r="E73" s="333"/>
      <c r="F73" s="333"/>
      <c r="G73" s="333"/>
      <c r="H73" s="334"/>
      <c r="J73" s="332"/>
      <c r="K73" s="333"/>
      <c r="L73" s="333"/>
      <c r="M73" s="333"/>
      <c r="N73" s="333"/>
      <c r="O73" s="333"/>
      <c r="P73" s="334"/>
    </row>
    <row r="74" spans="2:32">
      <c r="B74" s="332"/>
      <c r="C74" s="333"/>
      <c r="D74" s="333"/>
      <c r="E74" s="333"/>
      <c r="F74" s="333"/>
      <c r="G74" s="333"/>
      <c r="H74" s="334"/>
      <c r="J74" s="332"/>
      <c r="K74" s="333"/>
      <c r="L74" s="333"/>
      <c r="M74" s="333"/>
      <c r="N74" s="333"/>
      <c r="O74" s="333"/>
      <c r="P74" s="334"/>
    </row>
    <row r="75" spans="2:32">
      <c r="B75" s="332"/>
      <c r="C75" s="333"/>
      <c r="D75" s="333"/>
      <c r="E75" s="333"/>
      <c r="F75" s="333"/>
      <c r="G75" s="333"/>
      <c r="H75" s="334"/>
      <c r="J75" s="332"/>
      <c r="K75" s="333"/>
      <c r="L75" s="333"/>
      <c r="M75" s="333"/>
      <c r="N75" s="333"/>
      <c r="O75" s="333"/>
      <c r="P75" s="334"/>
    </row>
    <row r="76" spans="2:32">
      <c r="B76" s="332"/>
      <c r="C76" s="333"/>
      <c r="D76" s="333"/>
      <c r="E76" s="333"/>
      <c r="F76" s="333"/>
      <c r="G76" s="333"/>
      <c r="H76" s="334"/>
      <c r="J76" s="332"/>
      <c r="K76" s="333"/>
      <c r="L76" s="333"/>
      <c r="M76" s="333"/>
      <c r="N76" s="333"/>
      <c r="O76" s="333"/>
      <c r="P76" s="334"/>
    </row>
    <row r="77" spans="2:32">
      <c r="B77" s="332"/>
      <c r="C77" s="333"/>
      <c r="D77" s="333"/>
      <c r="E77" s="333"/>
      <c r="F77" s="333"/>
      <c r="G77" s="333"/>
      <c r="H77" s="334"/>
      <c r="J77" s="332"/>
      <c r="K77" s="333"/>
      <c r="L77" s="333"/>
      <c r="M77" s="333"/>
      <c r="N77" s="333"/>
      <c r="O77" s="333"/>
      <c r="P77" s="334"/>
    </row>
    <row r="78" spans="2:32">
      <c r="B78" s="335"/>
      <c r="C78" s="336"/>
      <c r="D78" s="336"/>
      <c r="E78" s="336"/>
      <c r="F78" s="336"/>
      <c r="G78" s="336"/>
      <c r="H78" s="337"/>
      <c r="J78" s="335"/>
      <c r="K78" s="336"/>
      <c r="L78" s="336"/>
      <c r="M78" s="336"/>
      <c r="N78" s="336"/>
      <c r="O78" s="336"/>
      <c r="P78" s="337"/>
    </row>
    <row r="79" spans="2:32" ht="26.25" customHeight="1">
      <c r="B79" s="338" t="s">
        <v>672</v>
      </c>
      <c r="C79" s="338"/>
      <c r="D79" s="338"/>
      <c r="E79" s="338"/>
      <c r="F79" s="338"/>
      <c r="G79" s="338"/>
      <c r="H79" s="338"/>
      <c r="J79" s="338" t="s">
        <v>671</v>
      </c>
      <c r="K79" s="338"/>
      <c r="L79" s="338"/>
      <c r="M79" s="338"/>
      <c r="N79" s="338"/>
      <c r="O79" s="338"/>
      <c r="P79" s="338"/>
    </row>
    <row r="80" spans="2:32" ht="6" customHeight="1"/>
    <row r="81" spans="2:16">
      <c r="B81" s="329"/>
      <c r="C81" s="330"/>
      <c r="D81" s="330"/>
      <c r="E81" s="330"/>
      <c r="F81" s="330"/>
      <c r="G81" s="330"/>
      <c r="H81" s="331"/>
      <c r="J81" s="329"/>
      <c r="K81" s="330"/>
      <c r="L81" s="330"/>
      <c r="M81" s="330"/>
      <c r="N81" s="330"/>
      <c r="O81" s="330"/>
      <c r="P81" s="331"/>
    </row>
    <row r="82" spans="2:16">
      <c r="B82" s="332"/>
      <c r="C82" s="333"/>
      <c r="D82" s="333"/>
      <c r="E82" s="333"/>
      <c r="F82" s="333"/>
      <c r="G82" s="333"/>
      <c r="H82" s="334"/>
      <c r="J82" s="332"/>
      <c r="K82" s="333"/>
      <c r="L82" s="333"/>
      <c r="M82" s="333"/>
      <c r="N82" s="333"/>
      <c r="O82" s="333"/>
      <c r="P82" s="334"/>
    </row>
    <row r="83" spans="2:16">
      <c r="B83" s="332"/>
      <c r="C83" s="333"/>
      <c r="D83" s="333"/>
      <c r="E83" s="333"/>
      <c r="F83" s="333"/>
      <c r="G83" s="333"/>
      <c r="H83" s="334"/>
      <c r="J83" s="332"/>
      <c r="K83" s="333"/>
      <c r="L83" s="333"/>
      <c r="M83" s="333"/>
      <c r="N83" s="333"/>
      <c r="O83" s="333"/>
      <c r="P83" s="334"/>
    </row>
    <row r="84" spans="2:16">
      <c r="B84" s="332"/>
      <c r="C84" s="333"/>
      <c r="D84" s="333"/>
      <c r="E84" s="333"/>
      <c r="F84" s="333"/>
      <c r="G84" s="333"/>
      <c r="H84" s="334"/>
      <c r="J84" s="332"/>
      <c r="K84" s="333"/>
      <c r="L84" s="333"/>
      <c r="M84" s="333"/>
      <c r="N84" s="333"/>
      <c r="O84" s="333"/>
      <c r="P84" s="334"/>
    </row>
    <row r="85" spans="2:16">
      <c r="B85" s="332"/>
      <c r="C85" s="333"/>
      <c r="D85" s="333"/>
      <c r="E85" s="333"/>
      <c r="F85" s="333"/>
      <c r="G85" s="333"/>
      <c r="H85" s="334"/>
      <c r="J85" s="332"/>
      <c r="K85" s="333"/>
      <c r="L85" s="333"/>
      <c r="M85" s="333"/>
      <c r="N85" s="333"/>
      <c r="O85" s="333"/>
      <c r="P85" s="334"/>
    </row>
    <row r="86" spans="2:16">
      <c r="B86" s="332"/>
      <c r="C86" s="333"/>
      <c r="D86" s="333"/>
      <c r="E86" s="333"/>
      <c r="F86" s="333"/>
      <c r="G86" s="333"/>
      <c r="H86" s="334"/>
      <c r="J86" s="332"/>
      <c r="K86" s="333"/>
      <c r="L86" s="333"/>
      <c r="M86" s="333"/>
      <c r="N86" s="333"/>
      <c r="O86" s="333"/>
      <c r="P86" s="334"/>
    </row>
    <row r="87" spans="2:16">
      <c r="B87" s="332"/>
      <c r="C87" s="333"/>
      <c r="D87" s="333"/>
      <c r="E87" s="333"/>
      <c r="F87" s="333"/>
      <c r="G87" s="333"/>
      <c r="H87" s="334"/>
      <c r="J87" s="332"/>
      <c r="K87" s="333"/>
      <c r="L87" s="333"/>
      <c r="M87" s="333"/>
      <c r="N87" s="333"/>
      <c r="O87" s="333"/>
      <c r="P87" s="334"/>
    </row>
    <row r="88" spans="2:16">
      <c r="B88" s="332"/>
      <c r="C88" s="333"/>
      <c r="D88" s="333"/>
      <c r="E88" s="333"/>
      <c r="F88" s="333"/>
      <c r="G88" s="333"/>
      <c r="H88" s="334"/>
      <c r="J88" s="332"/>
      <c r="K88" s="333"/>
      <c r="L88" s="333"/>
      <c r="M88" s="333"/>
      <c r="N88" s="333"/>
      <c r="O88" s="333"/>
      <c r="P88" s="334"/>
    </row>
    <row r="89" spans="2:16">
      <c r="B89" s="332"/>
      <c r="C89" s="333"/>
      <c r="D89" s="333"/>
      <c r="E89" s="333"/>
      <c r="F89" s="333"/>
      <c r="G89" s="333"/>
      <c r="H89" s="334"/>
      <c r="J89" s="332"/>
      <c r="K89" s="333"/>
      <c r="L89" s="333"/>
      <c r="M89" s="333"/>
      <c r="N89" s="333"/>
      <c r="O89" s="333"/>
      <c r="P89" s="334"/>
    </row>
    <row r="90" spans="2:16">
      <c r="B90" s="332"/>
      <c r="C90" s="333"/>
      <c r="D90" s="333"/>
      <c r="E90" s="333"/>
      <c r="F90" s="333"/>
      <c r="G90" s="333"/>
      <c r="H90" s="334"/>
      <c r="J90" s="332"/>
      <c r="K90" s="333"/>
      <c r="L90" s="333"/>
      <c r="M90" s="333"/>
      <c r="N90" s="333"/>
      <c r="O90" s="333"/>
      <c r="P90" s="334"/>
    </row>
    <row r="91" spans="2:16">
      <c r="B91" s="335"/>
      <c r="C91" s="336"/>
      <c r="D91" s="336"/>
      <c r="E91" s="336"/>
      <c r="F91" s="336"/>
      <c r="G91" s="336"/>
      <c r="H91" s="337"/>
      <c r="J91" s="335"/>
      <c r="K91" s="336"/>
      <c r="L91" s="336"/>
      <c r="M91" s="336"/>
      <c r="N91" s="336"/>
      <c r="O91" s="336"/>
      <c r="P91" s="337"/>
    </row>
    <row r="92" spans="2:16">
      <c r="B92" s="328" t="s">
        <v>670</v>
      </c>
      <c r="C92" s="328"/>
      <c r="D92" s="328"/>
      <c r="E92" s="328"/>
      <c r="F92" s="328"/>
      <c r="G92" s="328"/>
      <c r="H92" s="328"/>
      <c r="J92" s="328" t="s">
        <v>669</v>
      </c>
      <c r="K92" s="328"/>
      <c r="L92" s="328"/>
      <c r="M92" s="328"/>
      <c r="N92" s="328"/>
      <c r="O92" s="328"/>
      <c r="P92" s="328"/>
    </row>
    <row r="94" spans="2:16">
      <c r="B94" s="329"/>
      <c r="C94" s="330"/>
      <c r="D94" s="330"/>
      <c r="E94" s="330"/>
      <c r="F94" s="330"/>
      <c r="G94" s="330"/>
      <c r="H94" s="331"/>
      <c r="J94" s="329"/>
      <c r="K94" s="330"/>
      <c r="L94" s="330"/>
      <c r="M94" s="330"/>
      <c r="N94" s="330"/>
      <c r="O94" s="330"/>
      <c r="P94" s="331"/>
    </row>
    <row r="95" spans="2:16">
      <c r="B95" s="332"/>
      <c r="C95" s="333"/>
      <c r="D95" s="333"/>
      <c r="E95" s="333"/>
      <c r="F95" s="333"/>
      <c r="G95" s="333"/>
      <c r="H95" s="334"/>
      <c r="J95" s="332"/>
      <c r="K95" s="333"/>
      <c r="L95" s="333"/>
      <c r="M95" s="333"/>
      <c r="N95" s="333"/>
      <c r="O95" s="333"/>
      <c r="P95" s="334"/>
    </row>
    <row r="96" spans="2:16">
      <c r="B96" s="332"/>
      <c r="C96" s="333"/>
      <c r="D96" s="333"/>
      <c r="E96" s="333"/>
      <c r="F96" s="333"/>
      <c r="G96" s="333"/>
      <c r="H96" s="334"/>
      <c r="J96" s="332"/>
      <c r="K96" s="333"/>
      <c r="L96" s="333"/>
      <c r="M96" s="333"/>
      <c r="N96" s="333"/>
      <c r="O96" s="333"/>
      <c r="P96" s="334"/>
    </row>
    <row r="97" spans="2:16">
      <c r="B97" s="332"/>
      <c r="C97" s="333"/>
      <c r="D97" s="333"/>
      <c r="E97" s="333"/>
      <c r="F97" s="333"/>
      <c r="G97" s="333"/>
      <c r="H97" s="334"/>
      <c r="J97" s="332"/>
      <c r="K97" s="333"/>
      <c r="L97" s="333"/>
      <c r="M97" s="333"/>
      <c r="N97" s="333"/>
      <c r="O97" s="333"/>
      <c r="P97" s="334"/>
    </row>
    <row r="98" spans="2:16">
      <c r="B98" s="332"/>
      <c r="C98" s="333"/>
      <c r="D98" s="333"/>
      <c r="E98" s="333"/>
      <c r="F98" s="333"/>
      <c r="G98" s="333"/>
      <c r="H98" s="334"/>
      <c r="J98" s="332"/>
      <c r="K98" s="333"/>
      <c r="L98" s="333"/>
      <c r="M98" s="333"/>
      <c r="N98" s="333"/>
      <c r="O98" s="333"/>
      <c r="P98" s="334"/>
    </row>
    <row r="99" spans="2:16">
      <c r="B99" s="332"/>
      <c r="C99" s="333"/>
      <c r="D99" s="333"/>
      <c r="E99" s="333"/>
      <c r="F99" s="333"/>
      <c r="G99" s="333"/>
      <c r="H99" s="334"/>
      <c r="J99" s="332"/>
      <c r="K99" s="333"/>
      <c r="L99" s="333"/>
      <c r="M99" s="333"/>
      <c r="N99" s="333"/>
      <c r="O99" s="333"/>
      <c r="P99" s="334"/>
    </row>
    <row r="100" spans="2:16">
      <c r="B100" s="332"/>
      <c r="C100" s="333"/>
      <c r="D100" s="333"/>
      <c r="E100" s="333"/>
      <c r="F100" s="333"/>
      <c r="G100" s="333"/>
      <c r="H100" s="334"/>
      <c r="J100" s="332"/>
      <c r="K100" s="333"/>
      <c r="L100" s="333"/>
      <c r="M100" s="333"/>
      <c r="N100" s="333"/>
      <c r="O100" s="333"/>
      <c r="P100" s="334"/>
    </row>
    <row r="101" spans="2:16">
      <c r="B101" s="332"/>
      <c r="C101" s="333"/>
      <c r="D101" s="333"/>
      <c r="E101" s="333"/>
      <c r="F101" s="333"/>
      <c r="G101" s="333"/>
      <c r="H101" s="334"/>
      <c r="J101" s="332"/>
      <c r="K101" s="333"/>
      <c r="L101" s="333"/>
      <c r="M101" s="333"/>
      <c r="N101" s="333"/>
      <c r="O101" s="333"/>
      <c r="P101" s="334"/>
    </row>
    <row r="102" spans="2:16">
      <c r="B102" s="332"/>
      <c r="C102" s="333"/>
      <c r="D102" s="333"/>
      <c r="E102" s="333"/>
      <c r="F102" s="333"/>
      <c r="G102" s="333"/>
      <c r="H102" s="334"/>
      <c r="J102" s="332"/>
      <c r="K102" s="333"/>
      <c r="L102" s="333"/>
      <c r="M102" s="333"/>
      <c r="N102" s="333"/>
      <c r="O102" s="333"/>
      <c r="P102" s="334"/>
    </row>
    <row r="103" spans="2:16">
      <c r="B103" s="332"/>
      <c r="C103" s="333"/>
      <c r="D103" s="333"/>
      <c r="E103" s="333"/>
      <c r="F103" s="333"/>
      <c r="G103" s="333"/>
      <c r="H103" s="334"/>
      <c r="J103" s="332"/>
      <c r="K103" s="333"/>
      <c r="L103" s="333"/>
      <c r="M103" s="333"/>
      <c r="N103" s="333"/>
      <c r="O103" s="333"/>
      <c r="P103" s="334"/>
    </row>
    <row r="104" spans="2:16">
      <c r="B104" s="335"/>
      <c r="C104" s="336"/>
      <c r="D104" s="336"/>
      <c r="E104" s="336"/>
      <c r="F104" s="336"/>
      <c r="G104" s="336"/>
      <c r="H104" s="337"/>
      <c r="J104" s="335"/>
      <c r="K104" s="336"/>
      <c r="L104" s="336"/>
      <c r="M104" s="336"/>
      <c r="N104" s="336"/>
      <c r="O104" s="336"/>
      <c r="P104" s="337"/>
    </row>
    <row r="105" spans="2:16">
      <c r="B105" s="328" t="s">
        <v>668</v>
      </c>
      <c r="C105" s="328"/>
      <c r="D105" s="328"/>
      <c r="E105" s="328"/>
      <c r="F105" s="328"/>
      <c r="G105" s="328"/>
      <c r="H105" s="328"/>
      <c r="J105" s="2"/>
      <c r="K105" s="2"/>
      <c r="L105" s="2"/>
      <c r="M105" s="2"/>
      <c r="N105" s="2"/>
      <c r="O105" s="2"/>
      <c r="P105" s="2"/>
    </row>
  </sheetData>
  <mergeCells count="32">
    <mergeCell ref="A1:Q1"/>
    <mergeCell ref="B3:H13"/>
    <mergeCell ref="J3:P14"/>
    <mergeCell ref="B14:H14"/>
    <mergeCell ref="B16:H26"/>
    <mergeCell ref="J16:P26"/>
    <mergeCell ref="B66:H66"/>
    <mergeCell ref="J66:P66"/>
    <mergeCell ref="B68:H78"/>
    <mergeCell ref="J68:P78"/>
    <mergeCell ref="B27:H27"/>
    <mergeCell ref="J27:P27"/>
    <mergeCell ref="B29:H39"/>
    <mergeCell ref="J29:P39"/>
    <mergeCell ref="B40:H40"/>
    <mergeCell ref="J40:P40"/>
    <mergeCell ref="B42:H52"/>
    <mergeCell ref="J42:P52"/>
    <mergeCell ref="B53:H53"/>
    <mergeCell ref="J53:P53"/>
    <mergeCell ref="B55:H65"/>
    <mergeCell ref="J55:P65"/>
    <mergeCell ref="Z70:AF70"/>
    <mergeCell ref="B105:H105"/>
    <mergeCell ref="B81:H91"/>
    <mergeCell ref="J81:P91"/>
    <mergeCell ref="B92:H92"/>
    <mergeCell ref="J92:P92"/>
    <mergeCell ref="B94:H104"/>
    <mergeCell ref="J94:P104"/>
    <mergeCell ref="B79:H79"/>
    <mergeCell ref="J79:P79"/>
  </mergeCells>
  <printOptions horizontalCentered="1"/>
  <pageMargins left="0.57999999999999996" right="0.39370078740157483" top="0.39370078740157483" bottom="0.15" header="0" footer="0"/>
  <pageSetup paperSize="9" scale="99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3"/>
  <sheetViews>
    <sheetView view="pageBreakPreview" zoomScale="60" zoomScaleNormal="100" workbookViewId="0">
      <selection activeCell="E50" sqref="E50"/>
    </sheetView>
  </sheetViews>
  <sheetFormatPr defaultRowHeight="15"/>
  <cols>
    <col min="1" max="1" width="4.5703125" customWidth="1"/>
    <col min="2" max="2" width="14.42578125" customWidth="1"/>
    <col min="5" max="5" width="51.85546875" customWidth="1"/>
    <col min="9" max="9" width="14.7109375" customWidth="1"/>
  </cols>
  <sheetData>
    <row r="1" spans="2:13" ht="1.5" customHeight="1"/>
    <row r="2" spans="2:13" ht="15.75" hidden="1" thickBot="1">
      <c r="B2" s="354" t="s">
        <v>208</v>
      </c>
      <c r="C2" s="355"/>
      <c r="D2" s="355"/>
      <c r="E2" s="355"/>
      <c r="F2" s="355"/>
      <c r="G2" s="355"/>
      <c r="H2" s="355"/>
      <c r="I2" s="355"/>
      <c r="J2" s="355"/>
      <c r="K2" s="356"/>
    </row>
    <row r="3" spans="2:13" hidden="1"/>
    <row r="4" spans="2:13" ht="30" hidden="1">
      <c r="B4" s="135">
        <v>1</v>
      </c>
      <c r="C4" s="105" t="s">
        <v>175</v>
      </c>
      <c r="D4" s="106" t="s">
        <v>176</v>
      </c>
      <c r="E4" s="106" t="s">
        <v>177</v>
      </c>
      <c r="F4" s="364" t="s">
        <v>178</v>
      </c>
      <c r="G4" s="364"/>
      <c r="H4" s="107" t="s">
        <v>179</v>
      </c>
      <c r="I4" s="105" t="s">
        <v>180</v>
      </c>
      <c r="J4" s="105" t="s">
        <v>181</v>
      </c>
      <c r="K4" s="108" t="s">
        <v>182</v>
      </c>
    </row>
    <row r="5" spans="2:13" ht="63.75" hidden="1">
      <c r="B5" s="109" t="s">
        <v>183</v>
      </c>
      <c r="C5" s="110" t="s">
        <v>184</v>
      </c>
      <c r="D5" s="111" t="s">
        <v>185</v>
      </c>
      <c r="E5" s="111" t="s">
        <v>186</v>
      </c>
      <c r="F5" s="365">
        <v>205</v>
      </c>
      <c r="G5" s="365"/>
      <c r="H5" s="112" t="s">
        <v>187</v>
      </c>
      <c r="I5" s="113">
        <v>1</v>
      </c>
      <c r="J5" s="114">
        <v>83.93</v>
      </c>
      <c r="K5" s="115">
        <f>K6+K7+K8+K9</f>
        <v>74.510653999999988</v>
      </c>
    </row>
    <row r="6" spans="2:13" ht="26.25" hidden="1" customHeight="1">
      <c r="B6" s="116" t="s">
        <v>188</v>
      </c>
      <c r="C6" s="117" t="s">
        <v>189</v>
      </c>
      <c r="D6" s="118" t="s">
        <v>190</v>
      </c>
      <c r="E6" s="118" t="s">
        <v>191</v>
      </c>
      <c r="F6" s="366" t="s">
        <v>192</v>
      </c>
      <c r="G6" s="366"/>
      <c r="H6" s="119" t="s">
        <v>67</v>
      </c>
      <c r="I6" s="120">
        <v>1.38E-2</v>
      </c>
      <c r="J6" s="121">
        <v>513.83000000000004</v>
      </c>
      <c r="K6" s="122">
        <f>J6*I6</f>
        <v>7.0908540000000002</v>
      </c>
    </row>
    <row r="7" spans="2:13" ht="25.5" hidden="1">
      <c r="B7" s="116" t="s">
        <v>188</v>
      </c>
      <c r="C7" s="117" t="s">
        <v>193</v>
      </c>
      <c r="D7" s="118" t="s">
        <v>190</v>
      </c>
      <c r="E7" s="118" t="s">
        <v>194</v>
      </c>
      <c r="F7" s="366" t="s">
        <v>192</v>
      </c>
      <c r="G7" s="366"/>
      <c r="H7" s="119" t="s">
        <v>195</v>
      </c>
      <c r="I7" s="120">
        <v>1.1399999999999999</v>
      </c>
      <c r="J7" s="121">
        <v>17.59</v>
      </c>
      <c r="K7" s="122">
        <f t="shared" ref="K7:K9" si="0">J7*I7</f>
        <v>20.052599999999998</v>
      </c>
    </row>
    <row r="8" spans="2:13" ht="25.5" hidden="1">
      <c r="B8" s="116" t="s">
        <v>188</v>
      </c>
      <c r="C8" s="117" t="s">
        <v>196</v>
      </c>
      <c r="D8" s="118" t="s">
        <v>190</v>
      </c>
      <c r="E8" s="118" t="s">
        <v>197</v>
      </c>
      <c r="F8" s="366" t="s">
        <v>192</v>
      </c>
      <c r="G8" s="366"/>
      <c r="H8" s="119" t="s">
        <v>195</v>
      </c>
      <c r="I8" s="120">
        <v>0.88</v>
      </c>
      <c r="J8" s="121">
        <v>13.94</v>
      </c>
      <c r="K8" s="122">
        <f t="shared" si="0"/>
        <v>12.267199999999999</v>
      </c>
    </row>
    <row r="9" spans="2:13" ht="41.25" hidden="1" customHeight="1">
      <c r="B9" s="123" t="s">
        <v>198</v>
      </c>
      <c r="C9" s="124">
        <v>7271</v>
      </c>
      <c r="D9" s="125" t="s">
        <v>190</v>
      </c>
      <c r="E9" s="125" t="s">
        <v>199</v>
      </c>
      <c r="F9" s="367" t="s">
        <v>200</v>
      </c>
      <c r="G9" s="367"/>
      <c r="H9" s="126" t="s">
        <v>90</v>
      </c>
      <c r="I9" s="127">
        <v>54</v>
      </c>
      <c r="J9" s="128">
        <v>0.65</v>
      </c>
      <c r="K9" s="122">
        <f t="shared" si="0"/>
        <v>35.1</v>
      </c>
    </row>
    <row r="10" spans="2:13" ht="25.5" hidden="1">
      <c r="B10" s="129"/>
      <c r="C10" s="133"/>
      <c r="D10" s="133"/>
      <c r="E10" s="133"/>
      <c r="F10" s="133" t="s">
        <v>201</v>
      </c>
      <c r="G10" s="134">
        <v>29.07</v>
      </c>
      <c r="H10" s="133" t="s">
        <v>202</v>
      </c>
      <c r="I10" s="134">
        <v>0</v>
      </c>
      <c r="J10" s="133" t="s">
        <v>203</v>
      </c>
      <c r="K10" s="130">
        <v>29.07</v>
      </c>
    </row>
    <row r="11" spans="2:13" ht="26.25" hidden="1" customHeight="1">
      <c r="B11" s="129"/>
      <c r="C11" s="133"/>
      <c r="D11" s="133"/>
      <c r="E11" s="133"/>
      <c r="F11" s="133" t="s">
        <v>204</v>
      </c>
      <c r="G11" s="134">
        <f>K5*0.275</f>
        <v>20.490429849999998</v>
      </c>
      <c r="H11" s="133"/>
      <c r="I11" s="357" t="s">
        <v>205</v>
      </c>
      <c r="J11" s="357"/>
      <c r="K11" s="132">
        <f>K5+G11</f>
        <v>95.001083849999986</v>
      </c>
      <c r="M11" s="131"/>
    </row>
    <row r="12" spans="2:13" ht="13.5" hidden="1" customHeight="1">
      <c r="B12" s="358" t="s">
        <v>206</v>
      </c>
      <c r="C12" s="359"/>
      <c r="D12" s="359"/>
      <c r="E12" s="359"/>
      <c r="F12" s="359"/>
      <c r="G12" s="359"/>
      <c r="H12" s="359"/>
      <c r="I12" s="359"/>
      <c r="J12" s="359"/>
      <c r="K12" s="360"/>
    </row>
    <row r="13" spans="2:13" ht="14.25" hidden="1" customHeight="1" thickBot="1">
      <c r="B13" s="361" t="s">
        <v>207</v>
      </c>
      <c r="C13" s="362"/>
      <c r="D13" s="362"/>
      <c r="E13" s="362"/>
      <c r="F13" s="362"/>
      <c r="G13" s="362"/>
      <c r="H13" s="362"/>
      <c r="I13" s="362"/>
      <c r="J13" s="362"/>
      <c r="K13" s="363"/>
    </row>
  </sheetData>
  <mergeCells count="10">
    <mergeCell ref="B2:K2"/>
    <mergeCell ref="I11:J11"/>
    <mergeCell ref="B12:K12"/>
    <mergeCell ref="B13:K13"/>
    <mergeCell ref="F4:G4"/>
    <mergeCell ref="F5:G5"/>
    <mergeCell ref="F6:G6"/>
    <mergeCell ref="F7:G7"/>
    <mergeCell ref="F8:G8"/>
    <mergeCell ref="F9:G9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62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7</vt:i4>
      </vt:variant>
    </vt:vector>
  </HeadingPairs>
  <TitlesOfParts>
    <vt:vector size="11" baseType="lpstr">
      <vt:lpstr>BM 01</vt:lpstr>
      <vt:lpstr>MC 01</vt:lpstr>
      <vt:lpstr>MF 01</vt:lpstr>
      <vt:lpstr>CPU do item não planilhado</vt:lpstr>
      <vt:lpstr>'BM 01'!Area_de_impressao</vt:lpstr>
      <vt:lpstr>'CPU do item não planilhado'!Area_de_impressao</vt:lpstr>
      <vt:lpstr>'MC 01'!Area_de_impressao</vt:lpstr>
      <vt:lpstr>'MF 01'!Area_de_impressao</vt:lpstr>
      <vt:lpstr>'BM 01'!Titulos_de_impressao</vt:lpstr>
      <vt:lpstr>'MC 01'!Titulos_de_impressao</vt:lpstr>
      <vt:lpstr>'MF 01'!Titulos_de_impressao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Thiago Patrik</dc:creator>
  <cp:lastModifiedBy>Lenovo</cp:lastModifiedBy>
  <cp:lastPrinted>2025-01-08T20:43:18Z</cp:lastPrinted>
  <dcterms:created xsi:type="dcterms:W3CDTF">2018-09-03T10:23:16Z</dcterms:created>
  <dcterms:modified xsi:type="dcterms:W3CDTF">2025-01-28T17:03:11Z</dcterms:modified>
</cp:coreProperties>
</file>